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2024\Transparencia 2024\Marzo 2024\"/>
    </mc:Choice>
  </mc:AlternateContent>
  <bookViews>
    <workbookView xWindow="0" yWindow="0" windowWidth="20490" windowHeight="7650"/>
  </bookViews>
  <sheets>
    <sheet name="INVENTARIO MAT. OFICINA " sheetId="2" r:id="rId1"/>
    <sheet name="INVENTARIO MAT. LIMPIEZA" sheetId="1" r:id="rId2"/>
    <sheet name="INVENTARIO MA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B53" i="1" l="1"/>
  <c r="I95" i="3" l="1"/>
  <c r="F62" i="2"/>
  <c r="I62" i="2" s="1"/>
  <c r="F61" i="2"/>
  <c r="I61" i="2" s="1"/>
  <c r="I60" i="2"/>
  <c r="F63" i="2"/>
  <c r="I63" i="2" s="1"/>
  <c r="I83" i="3"/>
  <c r="F80" i="3"/>
  <c r="I80" i="3" s="1"/>
  <c r="F81" i="3"/>
  <c r="I81" i="3" s="1"/>
  <c r="F82" i="3"/>
  <c r="I82" i="3" s="1"/>
  <c r="F84" i="3"/>
  <c r="I84" i="3" s="1"/>
  <c r="F85" i="3"/>
  <c r="I85" i="3" s="1"/>
  <c r="F86" i="3"/>
  <c r="I86" i="3" s="1"/>
  <c r="F87" i="3"/>
  <c r="I87" i="3" s="1"/>
  <c r="F88" i="3"/>
  <c r="I88" i="3" s="1"/>
  <c r="F89" i="3"/>
  <c r="I89" i="3" s="1"/>
  <c r="F90" i="3"/>
  <c r="I90" i="3" s="1"/>
  <c r="F91" i="3"/>
  <c r="I91" i="3" s="1"/>
  <c r="I68" i="3"/>
  <c r="I70" i="3"/>
  <c r="I72" i="3"/>
  <c r="I74" i="3"/>
  <c r="I76" i="3"/>
  <c r="F78" i="3"/>
  <c r="I78" i="3" s="1"/>
  <c r="F79" i="3"/>
  <c r="I79" i="3" s="1"/>
  <c r="I67" i="3"/>
  <c r="I69" i="3"/>
  <c r="I71" i="3"/>
  <c r="I73" i="3"/>
  <c r="I75" i="3"/>
  <c r="I77" i="3"/>
  <c r="F54" i="3"/>
  <c r="F55" i="3"/>
  <c r="I55" i="3" s="1"/>
  <c r="F56" i="3"/>
  <c r="I56" i="3" s="1"/>
  <c r="I57" i="3"/>
  <c r="I59" i="3"/>
  <c r="F60" i="3"/>
  <c r="I60" i="3" s="1"/>
  <c r="I61" i="3"/>
  <c r="F62" i="3"/>
  <c r="I62" i="3" s="1"/>
  <c r="F63" i="3"/>
  <c r="I63" i="3" s="1"/>
  <c r="F64" i="3"/>
  <c r="I64" i="3" s="1"/>
  <c r="F65" i="3"/>
  <c r="I65" i="3" s="1"/>
  <c r="F66" i="3"/>
  <c r="I66" i="3" s="1"/>
  <c r="I54" i="3"/>
  <c r="I58" i="3"/>
  <c r="F42" i="3"/>
  <c r="I42" i="3" s="1"/>
  <c r="F43" i="3"/>
  <c r="I43" i="3" s="1"/>
  <c r="F44" i="3"/>
  <c r="I44" i="3" s="1"/>
  <c r="F45" i="3"/>
  <c r="I45" i="3" s="1"/>
  <c r="F46" i="3"/>
  <c r="I46" i="3" s="1"/>
  <c r="F47" i="3"/>
  <c r="I47" i="3" s="1"/>
  <c r="F48" i="3"/>
  <c r="I48" i="3" s="1"/>
  <c r="F50" i="3"/>
  <c r="F51" i="3"/>
  <c r="I51" i="3" s="1"/>
  <c r="F52" i="3"/>
  <c r="I52" i="3" s="1"/>
  <c r="F53" i="3"/>
  <c r="I53" i="3" s="1"/>
  <c r="I49" i="3"/>
  <c r="I50" i="3"/>
  <c r="I30" i="3"/>
  <c r="I24" i="3"/>
  <c r="F26" i="3"/>
  <c r="I26" i="3" s="1"/>
  <c r="F27" i="3"/>
  <c r="I27" i="3" s="1"/>
  <c r="I28" i="3"/>
  <c r="I29" i="3"/>
  <c r="I31" i="3"/>
  <c r="F32" i="3"/>
  <c r="I32" i="3" s="1"/>
  <c r="F33" i="3"/>
  <c r="I33" i="3" s="1"/>
  <c r="F34" i="3"/>
  <c r="I34" i="3" s="1"/>
  <c r="F35" i="3"/>
  <c r="I35" i="3" s="1"/>
  <c r="F36" i="3"/>
  <c r="I36" i="3" s="1"/>
  <c r="F37" i="3"/>
  <c r="I37" i="3" s="1"/>
  <c r="F38" i="3"/>
  <c r="I38" i="3" s="1"/>
  <c r="F39" i="3"/>
  <c r="I39" i="3" s="1"/>
  <c r="F40" i="3"/>
  <c r="I40" i="3" s="1"/>
  <c r="F41" i="3"/>
  <c r="I41" i="3" s="1"/>
  <c r="F22" i="3"/>
  <c r="F25" i="3"/>
  <c r="I25" i="3" s="1"/>
  <c r="I22" i="3"/>
  <c r="I23" i="3"/>
  <c r="F15" i="3"/>
  <c r="I15" i="3" s="1"/>
  <c r="F16" i="3"/>
  <c r="I16" i="3" s="1"/>
  <c r="F17" i="3"/>
  <c r="I17" i="3" s="1"/>
  <c r="F18" i="3"/>
  <c r="I18" i="3" s="1"/>
  <c r="F19" i="3"/>
  <c r="I19" i="3" s="1"/>
  <c r="F20" i="3"/>
  <c r="I20" i="3" s="1"/>
  <c r="F21" i="3"/>
  <c r="I21" i="3" s="1"/>
  <c r="F14" i="3"/>
  <c r="I14" i="3" s="1"/>
  <c r="D39" i="1" l="1"/>
  <c r="D37" i="1"/>
  <c r="D36" i="1"/>
  <c r="D35" i="1"/>
  <c r="G35" i="1" s="1"/>
  <c r="I35" i="1" s="1"/>
  <c r="G28" i="1"/>
  <c r="G29" i="1"/>
  <c r="I29" i="1" s="1"/>
  <c r="G30" i="1"/>
  <c r="G31" i="1"/>
  <c r="G32" i="1"/>
  <c r="I32" i="1" s="1"/>
  <c r="G33" i="1"/>
  <c r="I33" i="1" s="1"/>
  <c r="G34" i="1"/>
  <c r="I34" i="1" s="1"/>
  <c r="G36" i="1"/>
  <c r="I36" i="1" s="1"/>
  <c r="G37" i="1"/>
  <c r="I37" i="1" s="1"/>
  <c r="G38" i="1"/>
  <c r="I38" i="1" s="1"/>
  <c r="G39" i="1"/>
  <c r="I39" i="1" s="1"/>
  <c r="D27" i="1"/>
  <c r="G27" i="1" s="1"/>
  <c r="I27" i="1" s="1"/>
  <c r="D21" i="1"/>
  <c r="D18" i="1"/>
  <c r="D17" i="1"/>
  <c r="D14" i="1"/>
  <c r="I28" i="1"/>
  <c r="I30" i="1"/>
  <c r="I31" i="1"/>
  <c r="I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I14" i="1"/>
  <c r="I55" i="2"/>
  <c r="I47" i="2"/>
  <c r="I43" i="2"/>
  <c r="I39" i="2"/>
  <c r="I35" i="2"/>
  <c r="I28" i="2"/>
  <c r="I29" i="2"/>
  <c r="I32" i="2"/>
  <c r="I23" i="2"/>
  <c r="I19" i="2"/>
  <c r="I15" i="2"/>
  <c r="I14" i="2"/>
  <c r="F43" i="2"/>
  <c r="F44" i="2"/>
  <c r="I44" i="2" s="1"/>
  <c r="F45" i="2"/>
  <c r="I45" i="2" s="1"/>
  <c r="F46" i="2"/>
  <c r="I46" i="2" s="1"/>
  <c r="F47" i="2"/>
  <c r="F48" i="2"/>
  <c r="I48" i="2" s="1"/>
  <c r="F49" i="2"/>
  <c r="I49" i="2" s="1"/>
  <c r="F50" i="2"/>
  <c r="I50" i="2" s="1"/>
  <c r="F51" i="2"/>
  <c r="I51" i="2" s="1"/>
  <c r="F52" i="2"/>
  <c r="I52" i="2" s="1"/>
  <c r="F53" i="2"/>
  <c r="I53" i="2" s="1"/>
  <c r="F54" i="2"/>
  <c r="I54" i="2" s="1"/>
  <c r="F55" i="2"/>
  <c r="F56" i="2"/>
  <c r="I56" i="2" s="1"/>
  <c r="F57" i="2"/>
  <c r="I57" i="2" s="1"/>
  <c r="F58" i="2"/>
  <c r="I58" i="2" s="1"/>
  <c r="F65" i="2"/>
  <c r="I65" i="2" s="1"/>
  <c r="F66" i="2"/>
  <c r="I66" i="2" s="1"/>
  <c r="F27" i="2"/>
  <c r="I27" i="2" s="1"/>
  <c r="F28" i="2"/>
  <c r="F29" i="2"/>
  <c r="F30" i="2"/>
  <c r="I30" i="2" s="1"/>
  <c r="F31" i="2"/>
  <c r="I31" i="2" s="1"/>
  <c r="F32" i="2"/>
  <c r="F33" i="2"/>
  <c r="I33" i="2" s="1"/>
  <c r="F35" i="2"/>
  <c r="F37" i="2"/>
  <c r="I37" i="2" s="1"/>
  <c r="F38" i="2"/>
  <c r="I38" i="2" s="1"/>
  <c r="F39" i="2"/>
  <c r="F40" i="2"/>
  <c r="I40" i="2" s="1"/>
  <c r="F41" i="2"/>
  <c r="I41" i="2" s="1"/>
  <c r="F42" i="2"/>
  <c r="I42" i="2" s="1"/>
  <c r="F15" i="2"/>
  <c r="F16" i="2"/>
  <c r="I16" i="2" s="1"/>
  <c r="F17" i="2"/>
  <c r="I17" i="2" s="1"/>
  <c r="F18" i="2"/>
  <c r="I18" i="2" s="1"/>
  <c r="F19" i="2"/>
  <c r="F22" i="2"/>
  <c r="I22" i="2" s="1"/>
  <c r="F23" i="2"/>
  <c r="F25" i="2"/>
  <c r="I25" i="2" s="1"/>
  <c r="F26" i="2"/>
  <c r="I26" i="2" s="1"/>
  <c r="F14" i="2"/>
  <c r="D65" i="2"/>
  <c r="D64" i="2"/>
  <c r="F64" i="2" s="1"/>
  <c r="I64" i="2" s="1"/>
  <c r="D59" i="2"/>
  <c r="F59" i="2" s="1"/>
  <c r="I59" i="2" s="1"/>
  <c r="D53" i="2"/>
  <c r="D50" i="2"/>
  <c r="D36" i="2"/>
  <c r="F36" i="2" s="1"/>
  <c r="I36" i="2" s="1"/>
  <c r="D34" i="2"/>
  <c r="F34" i="2" s="1"/>
  <c r="I34" i="2" s="1"/>
  <c r="D25" i="2"/>
  <c r="D24" i="2"/>
  <c r="F24" i="2" s="1"/>
  <c r="I24" i="2" s="1"/>
  <c r="D21" i="2"/>
  <c r="F21" i="2" s="1"/>
  <c r="I21" i="2" s="1"/>
  <c r="D20" i="2"/>
  <c r="F20" i="2" s="1"/>
  <c r="I20" i="2" s="1"/>
  <c r="I68" i="2" l="1"/>
  <c r="I40" i="1"/>
</calcChain>
</file>

<file path=xl/sharedStrings.xml><?xml version="1.0" encoding="utf-8"?>
<sst xmlns="http://schemas.openxmlformats.org/spreadsheetml/2006/main" count="404" uniqueCount="212">
  <si>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</si>
  <si>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</si>
  <si>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</si>
  <si>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</si>
  <si>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2024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</si>
  <si>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</si>
  <si>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</si>
  <si>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</si>
  <si>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</si>
  <si>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</si>
  <si>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</si>
  <si>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</si>
  <si>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>FINAL</t>
  </si>
  <si>
    <t>(3+4)5</t>
  </si>
  <si>
    <t>UNITARIO</t>
  </si>
  <si>
    <t>CINTA PEGANTE TRANSP.</t>
  </si>
  <si>
    <t>CINTA MAGICA</t>
  </si>
  <si>
    <t>PORTA CINTA ADHESIVAS</t>
  </si>
  <si>
    <t>BOLIGRAFO AZUL</t>
  </si>
  <si>
    <t>BOLIGRAFO NEGRO</t>
  </si>
  <si>
    <t>BOLIGRAFO ROJO</t>
  </si>
  <si>
    <t>CLIP PEQ.</t>
  </si>
  <si>
    <t>CLIP GRANDE</t>
  </si>
  <si>
    <t>CORRECTOR LIQUIDO</t>
  </si>
  <si>
    <t>LAPIZ CARBON</t>
  </si>
  <si>
    <t>GRAPA</t>
  </si>
  <si>
    <t>BANDITA/GOMITA</t>
  </si>
  <si>
    <t>SACAGRAPA</t>
  </si>
  <si>
    <t>SACA PUNTAS</t>
  </si>
  <si>
    <t>LIBRO DE CONTABILIDAD</t>
  </si>
  <si>
    <t>LIBRO RECORD 500 PAG.</t>
  </si>
  <si>
    <t>LIBRO DE CONSEJERIA</t>
  </si>
  <si>
    <t>LIBRO DE EMERGENCIA</t>
  </si>
  <si>
    <t>LIBRO DE PARTO</t>
  </si>
  <si>
    <t>LIBRO GRANDE SNS</t>
  </si>
  <si>
    <t>LIBRO REGISTRO DE PARTO NAC</t>
  </si>
  <si>
    <t>LIBRO PROC-QUIRURGICO</t>
  </si>
  <si>
    <t>LIBRO DE PERINATO</t>
  </si>
  <si>
    <t>LIBRO DE NIÑO PERINATO</t>
  </si>
  <si>
    <t>LIBRO DE REGISTRO DE NACIMIENTO</t>
  </si>
  <si>
    <t>LIBRO DE SALUD PUBLICA</t>
  </si>
  <si>
    <t>TARJETAS DE TIPIFICACION</t>
  </si>
  <si>
    <t>TARJETA DE INVENTARIO</t>
  </si>
  <si>
    <t>TALONARIO ENFERMERIA EMERG</t>
  </si>
  <si>
    <t>TALONARIO ENFERM. DE CIRUGIA</t>
  </si>
  <si>
    <t>TALONARIO ORDEN MEDICA</t>
  </si>
  <si>
    <t>TALONARIO LAB. DEGLOSE</t>
  </si>
  <si>
    <t>TALONARIO LAB. QUIMICO</t>
  </si>
  <si>
    <t>TALONARIO DE CAJA CHICA</t>
  </si>
  <si>
    <t>ENCUADERNACION DE LIB.</t>
  </si>
  <si>
    <t>TALONARIO HJ EGRESO ADMS</t>
  </si>
  <si>
    <t>TALONARIO EXAMEN ORINA</t>
  </si>
  <si>
    <t>TALONARIO HEMATOLOGIA</t>
  </si>
  <si>
    <t>TALONARIO REPORTE  CONS.DIARIO</t>
  </si>
  <si>
    <t>TALONARIO ASIG. TRAB. ENFERMERIA</t>
  </si>
  <si>
    <t>TALONARIO DE PERINATOLOGIA</t>
  </si>
  <si>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</si>
  <si>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</si>
  <si>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>TIGERA MEDIANA</t>
  </si>
  <si>
    <t>TIGERA GRANDE</t>
  </si>
  <si>
    <t>GRAPADORA GDE.</t>
  </si>
  <si>
    <t>GRAPADORA PEQ.</t>
  </si>
  <si>
    <t>LIBRETAS 8 1/2 *11</t>
  </si>
  <si>
    <t>MARCADORES ROJO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</si>
  <si>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</si>
  <si>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</si>
  <si>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</si>
  <si>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</si>
  <si>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</si>
  <si>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</si>
  <si>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</si>
  <si>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</si>
  <si>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</si>
  <si>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PAPEL BON 8 1/2X14</t>
  </si>
  <si>
    <t xml:space="preserve">PAPEL CARBON AZUL </t>
  </si>
  <si>
    <t>PAPER KRAFT CREMA</t>
  </si>
  <si>
    <t>PAPER KRAFT BLANCO</t>
  </si>
  <si>
    <t>POSTIN MED.</t>
  </si>
  <si>
    <t>PERFORADORA</t>
  </si>
  <si>
    <t>FOLDER AMARRILLO</t>
  </si>
  <si>
    <t>SOBRE MANILA 81/11</t>
  </si>
  <si>
    <t>SOBRE MANILA 81/14</t>
  </si>
  <si>
    <t>ALMOHADILLA P/SELLO</t>
  </si>
  <si>
    <t xml:space="preserve">                                                                                             Inventario de Materiales Gastable de Limpieza</t>
  </si>
  <si>
    <t xml:space="preserve">                              ALMACEN:   DE MATERIALES DE LIMPIEZA</t>
  </si>
  <si>
    <t>CLORO MACIEL</t>
  </si>
  <si>
    <t>CLORO GREEN</t>
  </si>
  <si>
    <t>CLORO GRANULADO</t>
  </si>
  <si>
    <t>DESINFECTANTES MISTOLIN</t>
  </si>
  <si>
    <t>JABON LIQUIDO BOREAL</t>
  </si>
  <si>
    <t>DETERGENTE EN POLVO</t>
  </si>
  <si>
    <t>SUAVISANTE</t>
  </si>
  <si>
    <t>PH SCOTT/PLIEGO</t>
  </si>
  <si>
    <t>MANITO LIMPIA ANTI-BACT</t>
  </si>
  <si>
    <t>SPRAY SOAP LOTTION</t>
  </si>
  <si>
    <t>FUNDA 55GLS</t>
  </si>
  <si>
    <t>FUNDA 30GLS</t>
  </si>
  <si>
    <t>FUNDA 24/30GLS</t>
  </si>
  <si>
    <t>FUNDA NO.6</t>
  </si>
  <si>
    <t>FUNDA NO.4</t>
  </si>
  <si>
    <t>FUNDA NO.2</t>
  </si>
  <si>
    <t>BOTA DE GOMAS</t>
  </si>
  <si>
    <t xml:space="preserve">ESCOBA </t>
  </si>
  <si>
    <t>BRILLO VERDE</t>
  </si>
  <si>
    <t>PALA DE RECOGER BASURA</t>
  </si>
  <si>
    <t>DESTUPIDOR DE INODORO</t>
  </si>
  <si>
    <t xml:space="preserve">LANILLAS 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</si>
  <si>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</si>
  <si>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</si>
  <si>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</si>
  <si>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</si>
  <si>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</si>
  <si>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</si>
  <si>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CLASIF. DE RIESGO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</si>
  <si>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</si>
  <si>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</si>
  <si>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</si>
  <si>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</si>
  <si>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</si>
  <si>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</si>
  <si>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</si>
  <si>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</si>
  <si>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</si>
  <si>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</si>
  <si>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</si>
  <si>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</si>
  <si>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</si>
  <si>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</si>
  <si>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</si>
  <si>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</si>
  <si>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</si>
  <si>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</si>
  <si>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</si>
  <si>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</si>
  <si>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</si>
  <si>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</si>
  <si>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</si>
  <si>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</si>
  <si>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</si>
  <si>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</si>
  <si>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</si>
  <si>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</si>
  <si>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</si>
  <si>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</si>
  <si>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</si>
  <si>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</si>
  <si>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</si>
  <si>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</si>
  <si>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</si>
  <si>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</si>
  <si>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</si>
  <si>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</si>
  <si>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</si>
  <si>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</si>
  <si>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</si>
  <si>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</si>
  <si>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</si>
  <si>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</si>
  <si>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</si>
  <si>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</si>
  <si>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 KARDER ENFERM UCIN</t>
  </si>
  <si>
    <t>TALONARIO DEPART NEON/HJ DE BALANCE HIDRICO</t>
  </si>
  <si>
    <t>TALONARIO ENDROCRINOLOGIA H/ DE NIVELES</t>
  </si>
  <si>
    <t>FOLDER ROJO</t>
  </si>
  <si>
    <t>YARDAS</t>
  </si>
  <si>
    <t>DOC/12</t>
  </si>
  <si>
    <t>UND</t>
  </si>
  <si>
    <t>UNDS</t>
  </si>
  <si>
    <t>PARES</t>
  </si>
  <si>
    <t>PAQ. 100</t>
  </si>
  <si>
    <t>PAQ. 500</t>
  </si>
  <si>
    <t>CJAS</t>
  </si>
  <si>
    <t>CJAS.12/UN.</t>
  </si>
  <si>
    <t>FALDO</t>
  </si>
  <si>
    <t xml:space="preserve">PAPEL TOALLA SCOTT </t>
  </si>
  <si>
    <t>GLS</t>
  </si>
  <si>
    <t>SACO</t>
  </si>
  <si>
    <t>CUBETA</t>
  </si>
  <si>
    <t>CJAS.</t>
  </si>
  <si>
    <t>PAQ.</t>
  </si>
  <si>
    <t>RESMAS</t>
  </si>
  <si>
    <t>CJ/12</t>
  </si>
  <si>
    <t>CJ/10</t>
  </si>
  <si>
    <t>MARCADORES AZUL</t>
  </si>
  <si>
    <t>CJ/</t>
  </si>
  <si>
    <t>CJ/24</t>
  </si>
  <si>
    <t xml:space="preserve">TOTAL </t>
  </si>
  <si>
    <t xml:space="preserve">INICIAL </t>
  </si>
  <si>
    <t xml:space="preserve">INICAL </t>
  </si>
  <si>
    <t xml:space="preserve">INIICAL </t>
  </si>
  <si>
    <t>SUAPE DE PISO</t>
  </si>
  <si>
    <t xml:space="preserve">PORTA LAPIZ DE METAL </t>
  </si>
  <si>
    <t>TALONARIO TRIP. NSR/CAJA</t>
  </si>
  <si>
    <t>TALONARIO VERIFICACION SEGURIDAD CIRUGIA</t>
  </si>
  <si>
    <t>FOLDER ROJO DE 3 DIVIC.</t>
  </si>
  <si>
    <t>FOLDER VERDE</t>
  </si>
  <si>
    <t>FOLDER AZUL</t>
  </si>
  <si>
    <t>Dr. Marcelino Figuereo</t>
  </si>
  <si>
    <t>Lic. Migdalia A. Vasquez</t>
  </si>
  <si>
    <t xml:space="preserve">              Director</t>
  </si>
  <si>
    <t>Administradora</t>
  </si>
  <si>
    <t xml:space="preserve">                    Lic. Confesor  Acosta</t>
  </si>
  <si>
    <t xml:space="preserve">              Enc. Almacen No Hospitalario</t>
  </si>
  <si>
    <t xml:space="preserve">   ESTABLECIMIENTO: HOSPITAL MATERNO DRA. EVANGELINA RODRIGUEZ  REGION: 0</t>
  </si>
  <si>
    <t xml:space="preserve">                                      ALMACEN:   DE MATERIALES DE LIMPIEZA</t>
  </si>
  <si>
    <t>GANCHO M Y H</t>
  </si>
  <si>
    <t>FUNDA 30 GLS ROJAS</t>
  </si>
  <si>
    <t>FUNDA 55 GLS ROJA</t>
  </si>
  <si>
    <t>TARJETAS DE CITAS</t>
  </si>
  <si>
    <t>MARZO</t>
  </si>
  <si>
    <t>(01-03-2024)- (31-03-2024)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</si>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</sst>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3" fillId="2" borderId="0" xfId="0" applyFont="1" applyFill="1" applyBorder="1"/>
    <xf numFmtId="0" fontId="7" fillId="2" borderId="4" xfId="0" applyFont="1" applyFill="1" applyBorder="1" applyAlignment="1">
      <alignment horizontal="left"/>
    </xf>
    <xf numFmtId="0" fontId="3" fillId="2" borderId="7" xfId="0" applyFont="1" applyFill="1" applyBorder="1"/>
    <xf numFmtId="0" fontId="8" fillId="2" borderId="8" xfId="0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44" fontId="0" fillId="2" borderId="11" xfId="0" applyNumberFormat="1" applyFont="1" applyFill="1" applyBorder="1" applyAlignment="1">
      <alignment horizontal="right" vertical="center" wrapText="1"/>
    </xf>
    <xf numFmtId="0" fontId="0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2" borderId="13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0" fillId="0" borderId="9" xfId="1" applyFont="1" applyBorder="1"/>
    <xf numFmtId="164" fontId="0" fillId="0" borderId="0" xfId="1" applyFont="1"/>
    <xf numFmtId="164" fontId="0" fillId="0" borderId="9" xfId="1" applyFont="1" applyBorder="1" applyAlignment="1">
      <alignment horizontal="center"/>
    </xf>
    <xf numFmtId="164" fontId="0" fillId="0" borderId="9" xfId="0" applyNumberFormat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/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0" fillId="2" borderId="15" xfId="0" applyFill="1" applyBorder="1" applyAlignment="1"/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5" xfId="0" applyNumberFormat="1" applyFill="1" applyBorder="1" applyAlignment="1">
      <alignment horizontal="center"/>
    </xf>
    <xf numFmtId="0" fontId="13" fillId="2" borderId="0" xfId="0" applyFont="1" applyFill="1" applyBorder="1"/>
    <xf numFmtId="0" fontId="0" fillId="2" borderId="0" xfId="0" applyFont="1" applyFill="1" applyBorder="1" applyAlignment="1"/>
    <xf numFmtId="164" fontId="0" fillId="0" borderId="0" xfId="0" applyNumberFormat="1"/>
    <xf numFmtId="43" fontId="0" fillId="0" borderId="0" xfId="0" applyNumberFormat="1"/>
    <xf numFmtId="0" fontId="14" fillId="2" borderId="9" xfId="0" applyFont="1" applyFill="1" applyBorder="1" applyAlignment="1">
      <alignment horizontal="center" vertical="center" wrapText="1"/>
    </xf>
    <xf numFmtId="44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2390447" cy="577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447" cy="577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I78"/>
  <sheetViews>
    <sheetView tabSelected="1" view="pageLayout" zoomScaleNormal="100" workbookViewId="0">
      <selection activeCell="G1" sqref="G1"/>
    </sheetView>
  </sheetViews>
  <sheetFormatPr baseColWidth="10" defaultRowHeight="15" x14ac:dyDescent="0.25"/>
  <cols>
    <col min="1" max="1" width="6" customWidth="1"/>
    <col min="2" max="2" width="32.7109375" customWidth="1"/>
    <col min="3" max="3" width="12.85546875" customWidth="1"/>
    <col min="9" max="9" width="14" customWidth="1"/>
  </cols>
  <sheetData>
    <row r="5" spans="1:9" ht="15.75" thickBot="1" x14ac:dyDescent="0.3"/>
    <row r="6" spans="1:9" ht="19.5" thickBot="1" x14ac:dyDescent="0.3">
      <c r="B6" s="1" t="s">
        <v>56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53" t="s">
        <v>210</v>
      </c>
      <c r="H7" s="53"/>
      <c r="I7" s="54"/>
    </row>
    <row r="8" spans="1:9" x14ac:dyDescent="0.25">
      <c r="A8" s="21"/>
      <c r="B8" s="20" t="s">
        <v>57</v>
      </c>
      <c r="C8" s="8"/>
      <c r="D8" s="8"/>
      <c r="E8" s="8"/>
      <c r="F8" s="8"/>
      <c r="G8" s="8"/>
      <c r="H8" s="8"/>
      <c r="I8" s="54"/>
    </row>
    <row r="9" spans="1:9" x14ac:dyDescent="0.25">
      <c r="B9" s="9" t="s">
        <v>0</v>
      </c>
      <c r="C9" s="8"/>
      <c r="D9" s="8"/>
      <c r="E9" s="8"/>
      <c r="F9" s="8"/>
      <c r="G9" s="10"/>
      <c r="H9" s="8"/>
      <c r="I9" s="54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8" t="s">
        <v>209</v>
      </c>
      <c r="G10" s="8" t="s">
        <v>4</v>
      </c>
      <c r="H10" s="8"/>
      <c r="I10" s="54"/>
    </row>
    <row r="11" spans="1:9" x14ac:dyDescent="0.25">
      <c r="B11" s="11"/>
      <c r="C11" s="12"/>
      <c r="D11" s="13"/>
      <c r="E11" s="13"/>
      <c r="F11" s="13"/>
      <c r="G11" s="14" t="s">
        <v>5</v>
      </c>
      <c r="H11" s="13"/>
      <c r="I11" s="15" t="s">
        <v>6</v>
      </c>
    </row>
    <row r="12" spans="1:9" x14ac:dyDescent="0.25">
      <c r="B12" s="55" t="s">
        <v>7</v>
      </c>
      <c r="C12" s="56" t="s">
        <v>8</v>
      </c>
      <c r="D12" s="16" t="s">
        <v>9</v>
      </c>
      <c r="E12" s="56" t="s">
        <v>10</v>
      </c>
      <c r="F12" s="16" t="s">
        <v>9</v>
      </c>
      <c r="G12" s="16" t="s">
        <v>11</v>
      </c>
      <c r="H12" s="16" t="s">
        <v>6</v>
      </c>
      <c r="I12" s="17" t="s">
        <v>5</v>
      </c>
    </row>
    <row r="13" spans="1:9" x14ac:dyDescent="0.25">
      <c r="B13" s="55"/>
      <c r="C13" s="56"/>
      <c r="D13" s="16" t="s">
        <v>187</v>
      </c>
      <c r="E13" s="56"/>
      <c r="F13" s="16" t="s">
        <v>12</v>
      </c>
      <c r="G13" s="16" t="s">
        <v>13</v>
      </c>
      <c r="H13" s="16" t="s">
        <v>14</v>
      </c>
      <c r="I13" s="18"/>
    </row>
    <row r="14" spans="1:9" x14ac:dyDescent="0.25">
      <c r="B14" s="19" t="s">
        <v>15</v>
      </c>
      <c r="C14" s="26" t="s">
        <v>167</v>
      </c>
      <c r="D14" s="27">
        <v>0</v>
      </c>
      <c r="E14" s="22"/>
      <c r="F14" s="27">
        <f>+D14+E14-G14</f>
        <v>0</v>
      </c>
      <c r="G14" s="27"/>
      <c r="H14" s="29">
        <v>173</v>
      </c>
      <c r="I14" s="29">
        <f>+H14*F14</f>
        <v>0</v>
      </c>
    </row>
    <row r="15" spans="1:9" x14ac:dyDescent="0.25">
      <c r="B15" s="19" t="s">
        <v>16</v>
      </c>
      <c r="C15" s="26" t="s">
        <v>167</v>
      </c>
      <c r="D15" s="27">
        <v>4</v>
      </c>
      <c r="E15" s="22"/>
      <c r="F15" s="27">
        <f t="shared" ref="F15:F66" si="0">+D15+E15-G15</f>
        <v>4</v>
      </c>
      <c r="G15" s="27"/>
      <c r="H15" s="29">
        <v>20.34</v>
      </c>
      <c r="I15" s="29">
        <f t="shared" ref="I15:I66" si="1">+H15*F15</f>
        <v>81.36</v>
      </c>
    </row>
    <row r="16" spans="1:9" x14ac:dyDescent="0.25">
      <c r="B16" s="19" t="s">
        <v>17</v>
      </c>
      <c r="C16" s="26" t="s">
        <v>167</v>
      </c>
      <c r="D16" s="27">
        <v>2</v>
      </c>
      <c r="E16" s="22"/>
      <c r="F16" s="27">
        <f t="shared" si="0"/>
        <v>2</v>
      </c>
      <c r="G16" s="27"/>
      <c r="H16" s="29">
        <v>116.1</v>
      </c>
      <c r="I16" s="29">
        <f t="shared" si="1"/>
        <v>232.2</v>
      </c>
    </row>
    <row r="17" spans="2:9" x14ac:dyDescent="0.25">
      <c r="B17" s="19" t="s">
        <v>18</v>
      </c>
      <c r="C17" s="26" t="s">
        <v>181</v>
      </c>
      <c r="D17" s="27">
        <v>18</v>
      </c>
      <c r="E17" s="22"/>
      <c r="F17" s="27">
        <f t="shared" si="0"/>
        <v>18</v>
      </c>
      <c r="G17" s="27"/>
      <c r="H17" s="29">
        <v>260</v>
      </c>
      <c r="I17" s="29">
        <f t="shared" si="1"/>
        <v>4680</v>
      </c>
    </row>
    <row r="18" spans="2:9" x14ac:dyDescent="0.25">
      <c r="B18" s="19" t="s">
        <v>19</v>
      </c>
      <c r="C18" s="26" t="s">
        <v>181</v>
      </c>
      <c r="D18" s="27">
        <v>18</v>
      </c>
      <c r="E18" s="22"/>
      <c r="F18" s="27">
        <f t="shared" si="0"/>
        <v>18</v>
      </c>
      <c r="G18" s="27"/>
      <c r="H18" s="29">
        <v>145</v>
      </c>
      <c r="I18" s="29">
        <f t="shared" si="1"/>
        <v>2610</v>
      </c>
    </row>
    <row r="19" spans="2:9" x14ac:dyDescent="0.25">
      <c r="B19" s="19" t="s">
        <v>20</v>
      </c>
      <c r="C19" s="26" t="s">
        <v>181</v>
      </c>
      <c r="D19" s="27">
        <v>9</v>
      </c>
      <c r="E19" s="22"/>
      <c r="F19" s="27">
        <f t="shared" si="0"/>
        <v>9</v>
      </c>
      <c r="G19" s="27"/>
      <c r="H19" s="29">
        <v>145</v>
      </c>
      <c r="I19" s="29">
        <f t="shared" si="1"/>
        <v>1305</v>
      </c>
    </row>
    <row r="20" spans="2:9" x14ac:dyDescent="0.25">
      <c r="B20" s="19" t="s">
        <v>21</v>
      </c>
      <c r="C20" s="26" t="s">
        <v>184</v>
      </c>
      <c r="D20" s="27">
        <f>65-9</f>
        <v>56</v>
      </c>
      <c r="E20" s="22"/>
      <c r="F20" s="27">
        <f t="shared" si="0"/>
        <v>56</v>
      </c>
      <c r="G20" s="27"/>
      <c r="H20" s="29">
        <v>60.76</v>
      </c>
      <c r="I20" s="29">
        <f t="shared" si="1"/>
        <v>3402.56</v>
      </c>
    </row>
    <row r="21" spans="2:9" x14ac:dyDescent="0.25">
      <c r="B21" s="19" t="s">
        <v>22</v>
      </c>
      <c r="C21" s="26" t="s">
        <v>181</v>
      </c>
      <c r="D21" s="27">
        <f>35-7</f>
        <v>28</v>
      </c>
      <c r="E21" s="22"/>
      <c r="F21" s="27">
        <f t="shared" si="0"/>
        <v>28</v>
      </c>
      <c r="G21" s="27"/>
      <c r="H21" s="29">
        <v>60.76</v>
      </c>
      <c r="I21" s="29">
        <f t="shared" si="1"/>
        <v>1701.28</v>
      </c>
    </row>
    <row r="22" spans="2:9" x14ac:dyDescent="0.25">
      <c r="B22" s="19" t="s">
        <v>23</v>
      </c>
      <c r="C22" s="26" t="s">
        <v>181</v>
      </c>
      <c r="D22" s="27">
        <v>7</v>
      </c>
      <c r="E22" s="22"/>
      <c r="F22" s="27">
        <f t="shared" si="0"/>
        <v>7</v>
      </c>
      <c r="G22" s="27"/>
      <c r="H22" s="29">
        <v>998.99</v>
      </c>
      <c r="I22" s="29">
        <f t="shared" si="1"/>
        <v>6992.93</v>
      </c>
    </row>
    <row r="23" spans="2:9" x14ac:dyDescent="0.25">
      <c r="B23" s="19" t="s">
        <v>24</v>
      </c>
      <c r="C23" s="26" t="s">
        <v>181</v>
      </c>
      <c r="D23" s="27">
        <v>0</v>
      </c>
      <c r="E23" s="22"/>
      <c r="F23" s="27">
        <f t="shared" si="0"/>
        <v>0</v>
      </c>
      <c r="G23" s="27"/>
      <c r="H23" s="29">
        <v>70.2</v>
      </c>
      <c r="I23" s="29">
        <f t="shared" si="1"/>
        <v>0</v>
      </c>
    </row>
    <row r="24" spans="2:9" x14ac:dyDescent="0.25">
      <c r="B24" s="19" t="s">
        <v>25</v>
      </c>
      <c r="C24" s="26" t="s">
        <v>185</v>
      </c>
      <c r="D24" s="27">
        <f>34-9</f>
        <v>25</v>
      </c>
      <c r="E24" s="22"/>
      <c r="F24" s="27">
        <f t="shared" si="0"/>
        <v>25</v>
      </c>
      <c r="G24" s="27"/>
      <c r="H24" s="29">
        <v>70.2</v>
      </c>
      <c r="I24" s="29">
        <f t="shared" si="1"/>
        <v>1755</v>
      </c>
    </row>
    <row r="25" spans="2:9" x14ac:dyDescent="0.25">
      <c r="B25" s="19" t="s">
        <v>58</v>
      </c>
      <c r="C25" s="26" t="s">
        <v>167</v>
      </c>
      <c r="D25" s="27">
        <f>15-6</f>
        <v>9</v>
      </c>
      <c r="E25" s="22"/>
      <c r="F25" s="27">
        <f t="shared" si="0"/>
        <v>9</v>
      </c>
      <c r="G25" s="27"/>
      <c r="H25" s="29">
        <v>118.51</v>
      </c>
      <c r="I25" s="29">
        <f t="shared" si="1"/>
        <v>1066.5900000000001</v>
      </c>
    </row>
    <row r="26" spans="2:9" x14ac:dyDescent="0.25">
      <c r="B26" s="19" t="s">
        <v>59</v>
      </c>
      <c r="C26" s="26" t="s">
        <v>167</v>
      </c>
      <c r="D26" s="27"/>
      <c r="E26" s="22"/>
      <c r="F26" s="27">
        <f t="shared" si="0"/>
        <v>0</v>
      </c>
      <c r="G26" s="27"/>
      <c r="H26" s="29"/>
      <c r="I26" s="29">
        <f t="shared" si="1"/>
        <v>0</v>
      </c>
    </row>
    <row r="27" spans="2:9" x14ac:dyDescent="0.25">
      <c r="B27" s="19" t="s">
        <v>26</v>
      </c>
      <c r="C27" s="26" t="s">
        <v>167</v>
      </c>
      <c r="D27" s="27">
        <v>33</v>
      </c>
      <c r="E27" s="22"/>
      <c r="F27" s="27">
        <f t="shared" si="0"/>
        <v>33</v>
      </c>
      <c r="G27" s="27"/>
      <c r="H27" s="29">
        <v>40.5</v>
      </c>
      <c r="I27" s="29">
        <f t="shared" si="1"/>
        <v>1336.5</v>
      </c>
    </row>
    <row r="28" spans="2:9" x14ac:dyDescent="0.25">
      <c r="B28" s="19" t="s">
        <v>60</v>
      </c>
      <c r="C28" s="26" t="s">
        <v>167</v>
      </c>
      <c r="D28" s="27">
        <v>8</v>
      </c>
      <c r="E28" s="22"/>
      <c r="F28" s="27">
        <f t="shared" si="0"/>
        <v>8</v>
      </c>
      <c r="G28" s="27"/>
      <c r="H28" s="29">
        <v>499.51</v>
      </c>
      <c r="I28" s="29">
        <f t="shared" si="1"/>
        <v>3996.08</v>
      </c>
    </row>
    <row r="29" spans="2:9" x14ac:dyDescent="0.25">
      <c r="B29" s="19" t="s">
        <v>61</v>
      </c>
      <c r="C29" s="26" t="s">
        <v>167</v>
      </c>
      <c r="D29" s="27">
        <v>0</v>
      </c>
      <c r="E29" s="22"/>
      <c r="F29" s="27">
        <f t="shared" si="0"/>
        <v>0</v>
      </c>
      <c r="G29" s="27"/>
      <c r="H29" s="29"/>
      <c r="I29" s="29">
        <f t="shared" si="1"/>
        <v>0</v>
      </c>
    </row>
    <row r="30" spans="2:9" x14ac:dyDescent="0.25">
      <c r="B30" s="19" t="s">
        <v>27</v>
      </c>
      <c r="C30" s="26" t="s">
        <v>167</v>
      </c>
      <c r="D30" s="27">
        <v>7</v>
      </c>
      <c r="E30" s="22"/>
      <c r="F30" s="27">
        <f t="shared" si="0"/>
        <v>7</v>
      </c>
      <c r="G30" s="27"/>
      <c r="H30" s="29">
        <v>26</v>
      </c>
      <c r="I30" s="29">
        <f t="shared" si="1"/>
        <v>182</v>
      </c>
    </row>
    <row r="31" spans="2:9" x14ac:dyDescent="0.25">
      <c r="B31" s="19" t="s">
        <v>28</v>
      </c>
      <c r="C31" s="26" t="s">
        <v>167</v>
      </c>
      <c r="D31" s="27">
        <v>5</v>
      </c>
      <c r="E31" s="22"/>
      <c r="F31" s="27">
        <f t="shared" si="0"/>
        <v>5</v>
      </c>
      <c r="G31" s="27"/>
      <c r="H31" s="29">
        <v>4.24</v>
      </c>
      <c r="I31" s="29">
        <f t="shared" si="1"/>
        <v>21.200000000000003</v>
      </c>
    </row>
    <row r="32" spans="2:9" x14ac:dyDescent="0.25">
      <c r="B32" s="19" t="s">
        <v>62</v>
      </c>
      <c r="C32" s="26" t="s">
        <v>167</v>
      </c>
      <c r="D32" s="27">
        <v>3</v>
      </c>
      <c r="E32" s="22"/>
      <c r="F32" s="27">
        <f t="shared" si="0"/>
        <v>3</v>
      </c>
      <c r="G32" s="27"/>
      <c r="H32" s="29">
        <v>38.14</v>
      </c>
      <c r="I32" s="29">
        <f t="shared" si="1"/>
        <v>114.42</v>
      </c>
    </row>
    <row r="33" spans="2:9" x14ac:dyDescent="0.25">
      <c r="B33" s="19" t="s">
        <v>29</v>
      </c>
      <c r="C33" s="26" t="s">
        <v>167</v>
      </c>
      <c r="D33" s="27">
        <v>5</v>
      </c>
      <c r="E33" s="22"/>
      <c r="F33" s="27">
        <f t="shared" si="0"/>
        <v>5</v>
      </c>
      <c r="G33" s="27"/>
      <c r="H33" s="29">
        <v>1800</v>
      </c>
      <c r="I33" s="29">
        <f t="shared" si="1"/>
        <v>9000</v>
      </c>
    </row>
    <row r="34" spans="2:9" x14ac:dyDescent="0.25">
      <c r="B34" s="19" t="s">
        <v>30</v>
      </c>
      <c r="C34" s="26" t="s">
        <v>167</v>
      </c>
      <c r="D34" s="27">
        <f>75-3</f>
        <v>72</v>
      </c>
      <c r="E34" s="22"/>
      <c r="F34" s="27">
        <f t="shared" si="0"/>
        <v>72</v>
      </c>
      <c r="G34" s="27"/>
      <c r="H34" s="29">
        <v>350.46</v>
      </c>
      <c r="I34" s="29">
        <f t="shared" si="1"/>
        <v>25233.119999999999</v>
      </c>
    </row>
    <row r="35" spans="2:9" x14ac:dyDescent="0.25">
      <c r="B35" s="19" t="s">
        <v>34</v>
      </c>
      <c r="C35" s="26" t="s">
        <v>167</v>
      </c>
      <c r="D35" s="27">
        <v>3</v>
      </c>
      <c r="E35" s="22"/>
      <c r="F35" s="27">
        <f t="shared" si="0"/>
        <v>3</v>
      </c>
      <c r="G35" s="27"/>
      <c r="H35" s="29">
        <v>1600</v>
      </c>
      <c r="I35" s="29">
        <f t="shared" si="1"/>
        <v>4800</v>
      </c>
    </row>
    <row r="36" spans="2:9" x14ac:dyDescent="0.25">
      <c r="B36" s="19" t="s">
        <v>42</v>
      </c>
      <c r="C36" s="26" t="s">
        <v>167</v>
      </c>
      <c r="D36" s="27">
        <f>800-100</f>
        <v>700</v>
      </c>
      <c r="E36" s="22"/>
      <c r="F36" s="27">
        <f t="shared" si="0"/>
        <v>700</v>
      </c>
      <c r="G36" s="27"/>
      <c r="H36" s="29">
        <v>4.5999999999999996</v>
      </c>
      <c r="I36" s="29">
        <f t="shared" si="1"/>
        <v>3219.9999999999995</v>
      </c>
    </row>
    <row r="37" spans="2:9" x14ac:dyDescent="0.25">
      <c r="B37" s="19" t="s">
        <v>48</v>
      </c>
      <c r="C37" s="26" t="s">
        <v>167</v>
      </c>
      <c r="D37" s="27">
        <v>135</v>
      </c>
      <c r="E37" s="22"/>
      <c r="F37" s="27">
        <f t="shared" si="0"/>
        <v>135</v>
      </c>
      <c r="G37" s="27"/>
      <c r="H37" s="29">
        <v>140</v>
      </c>
      <c r="I37" s="29">
        <f t="shared" si="1"/>
        <v>18900</v>
      </c>
    </row>
    <row r="38" spans="2:9" x14ac:dyDescent="0.25">
      <c r="B38" s="19" t="s">
        <v>49</v>
      </c>
      <c r="C38" s="26" t="s">
        <v>167</v>
      </c>
      <c r="D38" s="27">
        <v>5</v>
      </c>
      <c r="E38" s="22"/>
      <c r="F38" s="27">
        <f t="shared" si="0"/>
        <v>5</v>
      </c>
      <c r="G38" s="27"/>
      <c r="H38" s="29">
        <v>1000</v>
      </c>
      <c r="I38" s="29">
        <f t="shared" si="1"/>
        <v>5000</v>
      </c>
    </row>
    <row r="39" spans="2:9" x14ac:dyDescent="0.25">
      <c r="B39" s="19" t="s">
        <v>50</v>
      </c>
      <c r="C39" s="26" t="s">
        <v>167</v>
      </c>
      <c r="D39" s="27">
        <v>102</v>
      </c>
      <c r="E39" s="22"/>
      <c r="F39" s="27">
        <f t="shared" si="0"/>
        <v>102</v>
      </c>
      <c r="G39" s="27"/>
      <c r="H39" s="29">
        <v>169</v>
      </c>
      <c r="I39" s="29">
        <f t="shared" si="1"/>
        <v>17238</v>
      </c>
    </row>
    <row r="40" spans="2:9" x14ac:dyDescent="0.25">
      <c r="B40" s="19" t="s">
        <v>183</v>
      </c>
      <c r="C40" s="26" t="s">
        <v>181</v>
      </c>
      <c r="D40" s="27">
        <v>7</v>
      </c>
      <c r="E40" s="22"/>
      <c r="F40" s="27">
        <f t="shared" si="0"/>
        <v>7</v>
      </c>
      <c r="G40" s="27"/>
      <c r="H40" s="29">
        <v>388.83</v>
      </c>
      <c r="I40" s="29">
        <f t="shared" si="1"/>
        <v>2721.81</v>
      </c>
    </row>
    <row r="41" spans="2:9" x14ac:dyDescent="0.25">
      <c r="B41" s="19" t="s">
        <v>63</v>
      </c>
      <c r="C41" s="26" t="s">
        <v>182</v>
      </c>
      <c r="D41" s="27">
        <v>9</v>
      </c>
      <c r="E41" s="22"/>
      <c r="F41" s="27">
        <f t="shared" si="0"/>
        <v>9</v>
      </c>
      <c r="G41" s="27"/>
      <c r="H41" s="29">
        <v>171.1</v>
      </c>
      <c r="I41" s="29">
        <f t="shared" si="1"/>
        <v>1539.8999999999999</v>
      </c>
    </row>
    <row r="42" spans="2:9" x14ac:dyDescent="0.25">
      <c r="B42" s="19" t="s">
        <v>64</v>
      </c>
      <c r="C42" s="26" t="s">
        <v>181</v>
      </c>
      <c r="D42" s="27">
        <v>0</v>
      </c>
      <c r="E42" s="22"/>
      <c r="F42" s="27">
        <f t="shared" si="0"/>
        <v>0</v>
      </c>
      <c r="G42" s="27"/>
      <c r="H42" s="29">
        <v>388.83</v>
      </c>
      <c r="I42" s="29">
        <f t="shared" si="1"/>
        <v>0</v>
      </c>
    </row>
    <row r="43" spans="2:9" x14ac:dyDescent="0.25">
      <c r="B43" s="19" t="s">
        <v>65</v>
      </c>
      <c r="C43" s="26" t="s">
        <v>182</v>
      </c>
      <c r="D43" s="27">
        <v>0</v>
      </c>
      <c r="E43" s="22"/>
      <c r="F43" s="27">
        <f t="shared" si="0"/>
        <v>0</v>
      </c>
      <c r="G43" s="27"/>
      <c r="H43" s="29">
        <v>0</v>
      </c>
      <c r="I43" s="29">
        <f t="shared" si="1"/>
        <v>0</v>
      </c>
    </row>
    <row r="44" spans="2:9" x14ac:dyDescent="0.25">
      <c r="B44" s="19" t="s">
        <v>66</v>
      </c>
      <c r="C44" s="27" t="s">
        <v>167</v>
      </c>
      <c r="D44" s="27">
        <v>8</v>
      </c>
      <c r="E44" s="22"/>
      <c r="F44" s="27">
        <f t="shared" si="0"/>
        <v>8</v>
      </c>
      <c r="G44" s="27"/>
      <c r="H44" s="29">
        <v>627.6</v>
      </c>
      <c r="I44" s="29">
        <f t="shared" si="1"/>
        <v>5020.8</v>
      </c>
    </row>
    <row r="45" spans="2:9" x14ac:dyDescent="0.25">
      <c r="B45" s="19" t="s">
        <v>67</v>
      </c>
      <c r="C45" s="27" t="s">
        <v>167</v>
      </c>
      <c r="D45" s="27">
        <v>8</v>
      </c>
      <c r="E45" s="22"/>
      <c r="F45" s="27">
        <f t="shared" si="0"/>
        <v>8</v>
      </c>
      <c r="G45" s="27"/>
      <c r="H45" s="29">
        <v>627.6</v>
      </c>
      <c r="I45" s="29">
        <f t="shared" si="1"/>
        <v>5020.8</v>
      </c>
    </row>
    <row r="46" spans="2:9" x14ac:dyDescent="0.25">
      <c r="B46" s="19" t="s">
        <v>68</v>
      </c>
      <c r="C46" s="27" t="s">
        <v>167</v>
      </c>
      <c r="D46" s="27">
        <v>0</v>
      </c>
      <c r="E46" s="22"/>
      <c r="F46" s="27">
        <f t="shared" si="0"/>
        <v>0</v>
      </c>
      <c r="G46" s="27"/>
      <c r="H46" s="29">
        <v>0</v>
      </c>
      <c r="I46" s="29">
        <f t="shared" si="1"/>
        <v>0</v>
      </c>
    </row>
    <row r="47" spans="2:9" x14ac:dyDescent="0.25">
      <c r="B47" s="19" t="s">
        <v>69</v>
      </c>
      <c r="C47" s="27" t="s">
        <v>167</v>
      </c>
      <c r="D47" s="27">
        <v>8</v>
      </c>
      <c r="E47" s="22"/>
      <c r="F47" s="27">
        <f t="shared" si="0"/>
        <v>8</v>
      </c>
      <c r="G47" s="27"/>
      <c r="H47" s="29">
        <v>627.6</v>
      </c>
      <c r="I47" s="29">
        <f t="shared" si="1"/>
        <v>5020.8</v>
      </c>
    </row>
    <row r="48" spans="2:9" x14ac:dyDescent="0.25">
      <c r="B48" s="19" t="s">
        <v>70</v>
      </c>
      <c r="C48" s="27" t="s">
        <v>167</v>
      </c>
      <c r="D48" s="27">
        <v>7</v>
      </c>
      <c r="E48" s="22"/>
      <c r="F48" s="27">
        <f t="shared" si="0"/>
        <v>7</v>
      </c>
      <c r="G48" s="27"/>
      <c r="H48" s="29">
        <v>153.4</v>
      </c>
      <c r="I48" s="29">
        <f t="shared" si="1"/>
        <v>1073.8</v>
      </c>
    </row>
    <row r="49" spans="2:9" x14ac:dyDescent="0.25">
      <c r="B49" s="19" t="s">
        <v>71</v>
      </c>
      <c r="C49" s="27" t="s">
        <v>167</v>
      </c>
      <c r="D49" s="27">
        <v>30</v>
      </c>
      <c r="E49" s="22"/>
      <c r="F49" s="27">
        <f t="shared" si="0"/>
        <v>28</v>
      </c>
      <c r="G49" s="27">
        <v>2</v>
      </c>
      <c r="H49" s="29">
        <v>150</v>
      </c>
      <c r="I49" s="29">
        <f t="shared" si="1"/>
        <v>4200</v>
      </c>
    </row>
    <row r="50" spans="2:9" x14ac:dyDescent="0.25">
      <c r="B50" s="19" t="s">
        <v>72</v>
      </c>
      <c r="C50" s="27" t="s">
        <v>180</v>
      </c>
      <c r="D50" s="27">
        <f>204-190</f>
        <v>14</v>
      </c>
      <c r="E50" s="22"/>
      <c r="F50" s="27">
        <f t="shared" si="0"/>
        <v>9</v>
      </c>
      <c r="G50" s="27">
        <v>5</v>
      </c>
      <c r="H50" s="29">
        <v>612.91999999999996</v>
      </c>
      <c r="I50" s="29">
        <f t="shared" si="1"/>
        <v>5516.28</v>
      </c>
    </row>
    <row r="51" spans="2:9" x14ac:dyDescent="0.25">
      <c r="B51" s="19" t="s">
        <v>73</v>
      </c>
      <c r="C51" s="27" t="s">
        <v>180</v>
      </c>
      <c r="D51" s="27">
        <v>19</v>
      </c>
      <c r="E51" s="22"/>
      <c r="F51" s="27">
        <f t="shared" si="0"/>
        <v>17</v>
      </c>
      <c r="G51" s="27">
        <v>2</v>
      </c>
      <c r="H51" s="29">
        <v>422.15</v>
      </c>
      <c r="I51" s="29">
        <f t="shared" si="1"/>
        <v>7176.5499999999993</v>
      </c>
    </row>
    <row r="52" spans="2:9" x14ac:dyDescent="0.25">
      <c r="B52" s="19" t="s">
        <v>191</v>
      </c>
      <c r="C52" s="27" t="s">
        <v>167</v>
      </c>
      <c r="D52" s="27">
        <v>2</v>
      </c>
      <c r="E52" s="22"/>
      <c r="F52" s="27">
        <f t="shared" si="0"/>
        <v>2</v>
      </c>
      <c r="G52" s="27"/>
      <c r="H52" s="29">
        <v>55.08</v>
      </c>
      <c r="I52" s="29">
        <f t="shared" si="1"/>
        <v>110.16</v>
      </c>
    </row>
    <row r="53" spans="2:9" x14ac:dyDescent="0.25">
      <c r="B53" s="19" t="s">
        <v>74</v>
      </c>
      <c r="C53" s="27" t="s">
        <v>179</v>
      </c>
      <c r="D53" s="27">
        <f>18-3</f>
        <v>15</v>
      </c>
      <c r="E53" s="22"/>
      <c r="F53" s="27">
        <f t="shared" si="0"/>
        <v>14</v>
      </c>
      <c r="G53" s="27">
        <v>1</v>
      </c>
      <c r="H53" s="29">
        <v>163.56</v>
      </c>
      <c r="I53" s="29">
        <f t="shared" si="1"/>
        <v>2289.84</v>
      </c>
    </row>
    <row r="54" spans="2:9" x14ac:dyDescent="0.25">
      <c r="B54" s="19" t="s">
        <v>75</v>
      </c>
      <c r="C54" s="27" t="s">
        <v>167</v>
      </c>
      <c r="D54" s="27">
        <v>14</v>
      </c>
      <c r="E54" s="22"/>
      <c r="F54" s="27">
        <f t="shared" si="0"/>
        <v>14</v>
      </c>
      <c r="G54" s="27"/>
      <c r="H54" s="29">
        <v>1500</v>
      </c>
      <c r="I54" s="29">
        <f t="shared" si="1"/>
        <v>21000</v>
      </c>
    </row>
    <row r="55" spans="2:9" x14ac:dyDescent="0.25">
      <c r="B55" s="19" t="s">
        <v>76</v>
      </c>
      <c r="C55" s="27" t="s">
        <v>167</v>
      </c>
      <c r="D55" s="27">
        <v>12</v>
      </c>
      <c r="E55" s="22"/>
      <c r="F55" s="27">
        <f t="shared" si="0"/>
        <v>12</v>
      </c>
      <c r="G55" s="27"/>
      <c r="H55" s="29">
        <v>1490</v>
      </c>
      <c r="I55" s="29">
        <f t="shared" si="1"/>
        <v>17880</v>
      </c>
    </row>
    <row r="56" spans="2:9" x14ac:dyDescent="0.25">
      <c r="B56" s="19" t="s">
        <v>205</v>
      </c>
      <c r="C56" s="27" t="s">
        <v>178</v>
      </c>
      <c r="D56" s="27">
        <v>8</v>
      </c>
      <c r="E56" s="22"/>
      <c r="F56" s="27">
        <f t="shared" si="0"/>
        <v>6</v>
      </c>
      <c r="G56" s="27">
        <v>2</v>
      </c>
      <c r="H56" s="29">
        <v>139.80000000000001</v>
      </c>
      <c r="I56" s="29">
        <f t="shared" si="1"/>
        <v>838.80000000000007</v>
      </c>
    </row>
    <row r="57" spans="2:9" x14ac:dyDescent="0.25">
      <c r="B57" s="19" t="s">
        <v>77</v>
      </c>
      <c r="C57" s="27" t="s">
        <v>179</v>
      </c>
      <c r="D57" s="27">
        <v>2</v>
      </c>
      <c r="E57" s="22"/>
      <c r="F57" s="27">
        <f t="shared" si="0"/>
        <v>0</v>
      </c>
      <c r="G57" s="27">
        <v>2</v>
      </c>
      <c r="H57" s="29">
        <v>165.2</v>
      </c>
      <c r="I57" s="29">
        <f t="shared" si="1"/>
        <v>0</v>
      </c>
    </row>
    <row r="58" spans="2:9" x14ac:dyDescent="0.25">
      <c r="B58" s="19" t="s">
        <v>78</v>
      </c>
      <c r="C58" s="27" t="s">
        <v>167</v>
      </c>
      <c r="D58" s="27">
        <v>0</v>
      </c>
      <c r="E58" s="22"/>
      <c r="F58" s="27">
        <f t="shared" si="0"/>
        <v>0</v>
      </c>
      <c r="G58" s="27"/>
      <c r="H58" s="29">
        <v>0</v>
      </c>
      <c r="I58" s="29">
        <f t="shared" si="1"/>
        <v>0</v>
      </c>
    </row>
    <row r="59" spans="2:9" x14ac:dyDescent="0.25">
      <c r="B59" s="19" t="s">
        <v>79</v>
      </c>
      <c r="C59" s="27" t="s">
        <v>178</v>
      </c>
      <c r="D59" s="27">
        <f>125-4</f>
        <v>121</v>
      </c>
      <c r="E59" s="22"/>
      <c r="F59" s="27">
        <f t="shared" si="0"/>
        <v>120</v>
      </c>
      <c r="G59" s="27">
        <v>1</v>
      </c>
      <c r="H59" s="29">
        <v>785</v>
      </c>
      <c r="I59" s="29">
        <f t="shared" si="1"/>
        <v>94200</v>
      </c>
    </row>
    <row r="60" spans="2:9" x14ac:dyDescent="0.25">
      <c r="B60" s="19" t="s">
        <v>194</v>
      </c>
      <c r="C60" s="27" t="s">
        <v>167</v>
      </c>
      <c r="D60" s="27">
        <v>0</v>
      </c>
      <c r="E60" s="22"/>
      <c r="F60" s="27">
        <v>0</v>
      </c>
      <c r="G60" s="27"/>
      <c r="H60" s="29">
        <v>382.32</v>
      </c>
      <c r="I60" s="29">
        <f>F60*H60</f>
        <v>0</v>
      </c>
    </row>
    <row r="61" spans="2:9" x14ac:dyDescent="0.25">
      <c r="B61" s="19" t="s">
        <v>195</v>
      </c>
      <c r="C61" s="27" t="s">
        <v>178</v>
      </c>
      <c r="D61" s="27">
        <v>16</v>
      </c>
      <c r="E61" s="22"/>
      <c r="F61" s="27">
        <f t="shared" ref="F61:F62" si="2">+D61+E61-G61</f>
        <v>15.5</v>
      </c>
      <c r="G61" s="27">
        <v>0.5</v>
      </c>
      <c r="H61" s="29">
        <v>565</v>
      </c>
      <c r="I61" s="29">
        <f t="shared" ref="I61:I62" si="3">+H61*F61</f>
        <v>8757.5</v>
      </c>
    </row>
    <row r="62" spans="2:9" x14ac:dyDescent="0.25">
      <c r="B62" s="19" t="s">
        <v>196</v>
      </c>
      <c r="C62" s="27" t="s">
        <v>178</v>
      </c>
      <c r="D62" s="27">
        <v>5</v>
      </c>
      <c r="E62" s="22"/>
      <c r="F62" s="27">
        <f t="shared" si="2"/>
        <v>4</v>
      </c>
      <c r="G62" s="27">
        <v>1</v>
      </c>
      <c r="H62" s="29">
        <v>565</v>
      </c>
      <c r="I62" s="29">
        <f t="shared" si="3"/>
        <v>2260</v>
      </c>
    </row>
    <row r="63" spans="2:9" x14ac:dyDescent="0.25">
      <c r="B63" s="19" t="s">
        <v>163</v>
      </c>
      <c r="C63" s="27" t="s">
        <v>178</v>
      </c>
      <c r="D63" s="27">
        <v>20</v>
      </c>
      <c r="E63" s="22"/>
      <c r="F63" s="27">
        <f t="shared" ref="F63" si="4">+D63+E63-G63</f>
        <v>19</v>
      </c>
      <c r="G63" s="27">
        <v>1</v>
      </c>
      <c r="H63" s="29">
        <v>565</v>
      </c>
      <c r="I63" s="29">
        <f t="shared" ref="I63" si="5">+H63*F63</f>
        <v>10735</v>
      </c>
    </row>
    <row r="64" spans="2:9" x14ac:dyDescent="0.25">
      <c r="B64" s="19" t="s">
        <v>80</v>
      </c>
      <c r="C64" s="27" t="s">
        <v>167</v>
      </c>
      <c r="D64" s="27">
        <f>130-10</f>
        <v>120</v>
      </c>
      <c r="E64" s="22"/>
      <c r="F64" s="27">
        <f t="shared" si="0"/>
        <v>120</v>
      </c>
      <c r="G64" s="27"/>
      <c r="H64" s="29">
        <v>5</v>
      </c>
      <c r="I64" s="29">
        <f t="shared" si="1"/>
        <v>600</v>
      </c>
    </row>
    <row r="65" spans="2:9" x14ac:dyDescent="0.25">
      <c r="B65" s="19" t="s">
        <v>81</v>
      </c>
      <c r="C65" s="27" t="s">
        <v>167</v>
      </c>
      <c r="D65" s="27">
        <f>130-10</f>
        <v>120</v>
      </c>
      <c r="E65" s="22"/>
      <c r="F65" s="27">
        <f t="shared" si="0"/>
        <v>120</v>
      </c>
      <c r="G65" s="27"/>
      <c r="H65" s="29">
        <v>8.0500000000000007</v>
      </c>
      <c r="I65" s="29">
        <f t="shared" si="1"/>
        <v>966.00000000000011</v>
      </c>
    </row>
    <row r="66" spans="2:9" x14ac:dyDescent="0.25">
      <c r="B66" s="19" t="s">
        <v>82</v>
      </c>
      <c r="C66" s="27" t="s">
        <v>167</v>
      </c>
      <c r="D66" s="27">
        <v>4</v>
      </c>
      <c r="E66" s="22"/>
      <c r="F66" s="27">
        <f t="shared" si="0"/>
        <v>4</v>
      </c>
      <c r="G66" s="27"/>
      <c r="H66" s="29">
        <v>80</v>
      </c>
      <c r="I66" s="29">
        <f t="shared" si="1"/>
        <v>320</v>
      </c>
    </row>
    <row r="67" spans="2:9" x14ac:dyDescent="0.25">
      <c r="B67" s="22"/>
      <c r="C67" s="22"/>
      <c r="D67" s="27"/>
      <c r="E67" s="22"/>
      <c r="F67" s="22"/>
      <c r="G67" s="22"/>
      <c r="H67" s="29"/>
      <c r="I67" s="29"/>
    </row>
    <row r="68" spans="2:9" x14ac:dyDescent="0.25">
      <c r="B68" s="22" t="s">
        <v>186</v>
      </c>
      <c r="C68" s="22"/>
      <c r="D68" s="22"/>
      <c r="E68" s="22"/>
      <c r="F68" s="22"/>
      <c r="G68" s="22"/>
      <c r="H68" s="22"/>
      <c r="I68" s="29">
        <f>SUM(I14:I67)</f>
        <v>310116.27999999991</v>
      </c>
    </row>
    <row r="69" spans="2:9" x14ac:dyDescent="0.25">
      <c r="I69" s="30"/>
    </row>
    <row r="70" spans="2:9" x14ac:dyDescent="0.25">
      <c r="B70" s="34"/>
      <c r="C70" s="33"/>
      <c r="D70" s="33"/>
      <c r="E70" s="33"/>
      <c r="F70" s="33"/>
      <c r="G70" s="33"/>
      <c r="H70" s="33"/>
      <c r="I70" s="40"/>
    </row>
    <row r="71" spans="2:9" x14ac:dyDescent="0.25">
      <c r="B71" s="34"/>
      <c r="C71" s="33"/>
      <c r="D71" s="33"/>
      <c r="E71" s="33"/>
      <c r="F71" s="33"/>
      <c r="G71" s="33"/>
      <c r="H71" s="33"/>
      <c r="I71" s="40"/>
    </row>
    <row r="72" spans="2:9" x14ac:dyDescent="0.25">
      <c r="B72" s="34"/>
      <c r="C72" s="33"/>
      <c r="D72" s="33"/>
      <c r="E72" s="33"/>
      <c r="F72" s="33"/>
      <c r="G72" s="33"/>
      <c r="H72" s="33"/>
      <c r="I72" s="40"/>
    </row>
    <row r="73" spans="2:9" x14ac:dyDescent="0.25">
      <c r="B73" s="35" t="s">
        <v>197</v>
      </c>
      <c r="C73" s="34"/>
      <c r="D73" s="33"/>
      <c r="E73" s="33"/>
      <c r="F73" s="33"/>
      <c r="G73" s="33"/>
      <c r="H73" s="33" t="s">
        <v>198</v>
      </c>
      <c r="I73" s="40"/>
    </row>
    <row r="74" spans="2:9" x14ac:dyDescent="0.25">
      <c r="B74" s="38" t="s">
        <v>199</v>
      </c>
      <c r="C74" s="34"/>
      <c r="D74" s="33"/>
      <c r="E74" s="33"/>
      <c r="F74" s="33"/>
      <c r="G74" s="43"/>
      <c r="H74" s="43" t="s">
        <v>200</v>
      </c>
      <c r="I74" s="44"/>
    </row>
    <row r="75" spans="2:9" x14ac:dyDescent="0.25">
      <c r="B75" s="34"/>
      <c r="C75" s="37" t="s">
        <v>201</v>
      </c>
      <c r="D75" s="37"/>
      <c r="E75" s="35"/>
      <c r="F75" s="37"/>
      <c r="G75" s="35"/>
      <c r="H75" s="33"/>
      <c r="I75" s="40"/>
    </row>
    <row r="76" spans="2:9" x14ac:dyDescent="0.25">
      <c r="B76" s="34"/>
      <c r="C76" s="38" t="s">
        <v>202</v>
      </c>
      <c r="D76" s="38"/>
      <c r="E76" s="38"/>
      <c r="F76" s="35"/>
      <c r="G76" s="35"/>
      <c r="H76" s="33"/>
      <c r="I76" s="40"/>
    </row>
    <row r="77" spans="2:9" ht="15.75" x14ac:dyDescent="0.25">
      <c r="B77" s="52"/>
      <c r="C77" s="52"/>
      <c r="D77" s="36"/>
      <c r="E77" s="35"/>
      <c r="F77" s="35"/>
      <c r="G77" s="35"/>
      <c r="H77" s="33"/>
      <c r="I77" s="40"/>
    </row>
    <row r="78" spans="2:9" x14ac:dyDescent="0.25">
      <c r="B78" s="41"/>
      <c r="C78" s="41"/>
      <c r="D78" s="34"/>
      <c r="E78" s="33"/>
      <c r="F78" s="33"/>
      <c r="G78" s="33"/>
      <c r="H78" s="33"/>
      <c r="I78" s="40"/>
    </row>
  </sheetData>
  <mergeCells count="6">
    <mergeCell ref="B77:C77"/>
    <mergeCell ref="G7:H7"/>
    <mergeCell ref="I7:I10"/>
    <mergeCell ref="B12:B13"/>
    <mergeCell ref="C12:C13"/>
    <mergeCell ref="E12:E13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L83"/>
  <sheetViews>
    <sheetView workbookViewId="0">
      <selection activeCell="K18" sqref="K18"/>
    </sheetView>
  </sheetViews>
  <sheetFormatPr baseColWidth="10" defaultRowHeight="15" x14ac:dyDescent="0.25"/>
  <cols>
    <col min="1" max="1" width="6" customWidth="1"/>
    <col min="2" max="2" width="27.140625" customWidth="1"/>
    <col min="3" max="3" width="14.140625" customWidth="1"/>
    <col min="4" max="4" width="10.140625" customWidth="1"/>
    <col min="5" max="5" width="9.85546875" customWidth="1"/>
    <col min="6" max="6" width="10.85546875" customWidth="1"/>
    <col min="8" max="8" width="13.140625" customWidth="1"/>
    <col min="9" max="9" width="13" bestFit="1" customWidth="1"/>
    <col min="12" max="12" width="15" bestFit="1" customWidth="1"/>
  </cols>
  <sheetData>
    <row r="5" spans="1:9" ht="15.75" thickBot="1" x14ac:dyDescent="0.3"/>
    <row r="6" spans="1:9" ht="19.5" thickBot="1" x14ac:dyDescent="0.3">
      <c r="B6" s="1" t="s">
        <v>83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53" t="s">
        <v>210</v>
      </c>
      <c r="H7" s="53"/>
      <c r="I7" s="54"/>
    </row>
    <row r="8" spans="1:9" x14ac:dyDescent="0.25">
      <c r="A8" s="21"/>
      <c r="B8" s="20" t="s">
        <v>204</v>
      </c>
      <c r="C8" s="8"/>
      <c r="D8" s="8"/>
      <c r="E8" s="8"/>
      <c r="F8" s="8"/>
      <c r="G8" s="8"/>
      <c r="H8" s="8"/>
      <c r="I8" s="54"/>
    </row>
    <row r="9" spans="1:9" x14ac:dyDescent="0.25">
      <c r="B9" s="9" t="s">
        <v>203</v>
      </c>
      <c r="C9" s="8"/>
      <c r="D9" s="8"/>
      <c r="E9" s="8"/>
      <c r="F9" s="8"/>
      <c r="G9" s="10"/>
      <c r="H9" s="45"/>
      <c r="I9" s="54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45" t="s">
        <v>211</v>
      </c>
      <c r="G10" s="8" t="s">
        <v>4</v>
      </c>
      <c r="H10" s="8"/>
      <c r="I10" s="54"/>
    </row>
    <row r="11" spans="1:9" x14ac:dyDescent="0.25">
      <c r="B11" s="11"/>
      <c r="C11" s="12"/>
      <c r="D11" s="13"/>
      <c r="E11" s="13"/>
      <c r="F11" s="14"/>
      <c r="G11" s="13"/>
      <c r="H11" s="13"/>
      <c r="I11" s="50" t="s">
        <v>6</v>
      </c>
    </row>
    <row r="12" spans="1:9" ht="25.5" x14ac:dyDescent="0.25">
      <c r="B12" s="55" t="s">
        <v>7</v>
      </c>
      <c r="C12" s="56" t="s">
        <v>8</v>
      </c>
      <c r="D12" s="16" t="s">
        <v>9</v>
      </c>
      <c r="E12" s="56" t="s">
        <v>10</v>
      </c>
      <c r="F12" s="28" t="s">
        <v>11</v>
      </c>
      <c r="G12" s="16" t="s">
        <v>9</v>
      </c>
      <c r="H12" s="16" t="s">
        <v>6</v>
      </c>
      <c r="I12" s="17" t="s">
        <v>5</v>
      </c>
    </row>
    <row r="13" spans="1:9" x14ac:dyDescent="0.25">
      <c r="B13" s="55"/>
      <c r="C13" s="56"/>
      <c r="D13" s="16" t="s">
        <v>188</v>
      </c>
      <c r="E13" s="56"/>
      <c r="F13" s="28"/>
      <c r="G13" s="16" t="s">
        <v>12</v>
      </c>
      <c r="H13" s="16" t="s">
        <v>14</v>
      </c>
      <c r="I13" s="18"/>
    </row>
    <row r="14" spans="1:9" x14ac:dyDescent="0.25">
      <c r="B14" s="19" t="s">
        <v>85</v>
      </c>
      <c r="C14" s="26" t="s">
        <v>175</v>
      </c>
      <c r="D14" s="27">
        <f>40-12</f>
        <v>28</v>
      </c>
      <c r="E14" s="22"/>
      <c r="F14" s="22">
        <v>1</v>
      </c>
      <c r="G14" s="27">
        <v>28</v>
      </c>
      <c r="H14" s="29">
        <v>240</v>
      </c>
      <c r="I14" s="29">
        <f>+H14*G14</f>
        <v>6720</v>
      </c>
    </row>
    <row r="15" spans="1:9" x14ac:dyDescent="0.25">
      <c r="B15" s="19" t="s">
        <v>86</v>
      </c>
      <c r="C15" s="26" t="s">
        <v>175</v>
      </c>
      <c r="D15" s="27">
        <v>83</v>
      </c>
      <c r="E15" s="22"/>
      <c r="F15" s="22">
        <v>2</v>
      </c>
      <c r="G15" s="27">
        <f>+D15-F15</f>
        <v>81</v>
      </c>
      <c r="H15" s="29">
        <v>247.5</v>
      </c>
      <c r="I15" s="29">
        <f t="shared" ref="I15:I39" si="0">+H15*G15</f>
        <v>20047.5</v>
      </c>
    </row>
    <row r="16" spans="1:9" x14ac:dyDescent="0.25">
      <c r="B16" s="19" t="s">
        <v>87</v>
      </c>
      <c r="C16" s="27" t="s">
        <v>177</v>
      </c>
      <c r="D16" s="27">
        <v>4</v>
      </c>
      <c r="E16" s="22"/>
      <c r="F16" s="22"/>
      <c r="G16" s="27">
        <f t="shared" ref="G16:G26" si="1">+D16+E16-F16</f>
        <v>4</v>
      </c>
      <c r="H16" s="29">
        <v>5945</v>
      </c>
      <c r="I16" s="29">
        <f t="shared" si="0"/>
        <v>23780</v>
      </c>
    </row>
    <row r="17" spans="2:9" x14ac:dyDescent="0.25">
      <c r="B17" s="19" t="s">
        <v>88</v>
      </c>
      <c r="C17" s="26" t="s">
        <v>175</v>
      </c>
      <c r="D17" s="27">
        <f>820-140</f>
        <v>680</v>
      </c>
      <c r="E17" s="22"/>
      <c r="F17" s="22">
        <v>3</v>
      </c>
      <c r="G17" s="27">
        <f t="shared" si="1"/>
        <v>677</v>
      </c>
      <c r="H17" s="29">
        <v>235</v>
      </c>
      <c r="I17" s="29">
        <f t="shared" si="0"/>
        <v>159095</v>
      </c>
    </row>
    <row r="18" spans="2:9" x14ac:dyDescent="0.25">
      <c r="B18" s="19" t="s">
        <v>89</v>
      </c>
      <c r="C18" s="26" t="s">
        <v>175</v>
      </c>
      <c r="D18" s="27">
        <f>100-28</f>
        <v>72</v>
      </c>
      <c r="E18" s="22"/>
      <c r="F18" s="22"/>
      <c r="G18" s="27">
        <f t="shared" si="1"/>
        <v>72</v>
      </c>
      <c r="H18" s="29">
        <v>345</v>
      </c>
      <c r="I18" s="29">
        <f t="shared" si="0"/>
        <v>24840</v>
      </c>
    </row>
    <row r="19" spans="2:9" x14ac:dyDescent="0.25">
      <c r="B19" s="19" t="s">
        <v>90</v>
      </c>
      <c r="C19" s="26" t="s">
        <v>176</v>
      </c>
      <c r="D19" s="27">
        <v>4</v>
      </c>
      <c r="E19" s="22"/>
      <c r="F19" s="22">
        <v>1</v>
      </c>
      <c r="G19" s="27">
        <f t="shared" si="1"/>
        <v>3</v>
      </c>
      <c r="H19" s="29">
        <v>300</v>
      </c>
      <c r="I19" s="29">
        <f t="shared" si="0"/>
        <v>900</v>
      </c>
    </row>
    <row r="20" spans="2:9" x14ac:dyDescent="0.25">
      <c r="B20" s="19" t="s">
        <v>91</v>
      </c>
      <c r="C20" s="26" t="s">
        <v>175</v>
      </c>
      <c r="D20" s="27">
        <v>58</v>
      </c>
      <c r="E20" s="22"/>
      <c r="F20" s="22">
        <v>1</v>
      </c>
      <c r="G20" s="27">
        <f t="shared" si="1"/>
        <v>57</v>
      </c>
      <c r="H20" s="29">
        <v>699</v>
      </c>
      <c r="I20" s="29">
        <f t="shared" si="0"/>
        <v>39843</v>
      </c>
    </row>
    <row r="21" spans="2:9" x14ac:dyDescent="0.25">
      <c r="B21" s="19" t="s">
        <v>92</v>
      </c>
      <c r="C21" s="26" t="s">
        <v>173</v>
      </c>
      <c r="D21" s="27">
        <f>16-5</f>
        <v>11</v>
      </c>
      <c r="E21" s="22"/>
      <c r="F21" s="22">
        <v>7</v>
      </c>
      <c r="G21" s="27">
        <f t="shared" si="1"/>
        <v>4</v>
      </c>
      <c r="H21" s="29">
        <v>2000</v>
      </c>
      <c r="I21" s="29">
        <f t="shared" si="0"/>
        <v>8000</v>
      </c>
    </row>
    <row r="22" spans="2:9" x14ac:dyDescent="0.25">
      <c r="B22" s="19" t="s">
        <v>174</v>
      </c>
      <c r="C22" s="26" t="s">
        <v>173</v>
      </c>
      <c r="D22" s="27">
        <v>19</v>
      </c>
      <c r="E22" s="22"/>
      <c r="F22" s="22"/>
      <c r="G22" s="27">
        <f t="shared" si="1"/>
        <v>19</v>
      </c>
      <c r="H22" s="29">
        <v>2000</v>
      </c>
      <c r="I22" s="29">
        <f t="shared" si="0"/>
        <v>38000</v>
      </c>
    </row>
    <row r="23" spans="2:9" x14ac:dyDescent="0.25">
      <c r="B23" s="19" t="s">
        <v>93</v>
      </c>
      <c r="C23" s="27" t="s">
        <v>172</v>
      </c>
      <c r="D23" s="27">
        <v>6</v>
      </c>
      <c r="E23" s="22"/>
      <c r="F23" s="22"/>
      <c r="G23" s="27">
        <f t="shared" si="1"/>
        <v>6</v>
      </c>
      <c r="H23" s="29">
        <v>6600</v>
      </c>
      <c r="I23" s="29">
        <f t="shared" si="0"/>
        <v>39600</v>
      </c>
    </row>
    <row r="24" spans="2:9" x14ac:dyDescent="0.25">
      <c r="B24" s="19" t="s">
        <v>94</v>
      </c>
      <c r="C24" s="27" t="s">
        <v>171</v>
      </c>
      <c r="D24" s="27">
        <v>5</v>
      </c>
      <c r="E24" s="22"/>
      <c r="F24" s="22"/>
      <c r="G24" s="27">
        <f t="shared" si="1"/>
        <v>5</v>
      </c>
      <c r="H24" s="29">
        <v>1977</v>
      </c>
      <c r="I24" s="29">
        <f t="shared" si="0"/>
        <v>9885</v>
      </c>
    </row>
    <row r="25" spans="2:9" x14ac:dyDescent="0.25">
      <c r="B25" s="19" t="s">
        <v>95</v>
      </c>
      <c r="C25" s="27" t="s">
        <v>169</v>
      </c>
      <c r="D25" s="27">
        <v>1400</v>
      </c>
      <c r="E25" s="22"/>
      <c r="F25" s="22">
        <v>2</v>
      </c>
      <c r="G25" s="27">
        <f t="shared" si="1"/>
        <v>1398</v>
      </c>
      <c r="H25" s="29">
        <v>15.5</v>
      </c>
      <c r="I25" s="29">
        <f t="shared" si="0"/>
        <v>21669</v>
      </c>
    </row>
    <row r="26" spans="2:9" x14ac:dyDescent="0.25">
      <c r="B26" s="19" t="s">
        <v>96</v>
      </c>
      <c r="C26" s="27" t="s">
        <v>170</v>
      </c>
      <c r="D26" s="27">
        <v>1600</v>
      </c>
      <c r="E26" s="22"/>
      <c r="F26" s="22">
        <v>2</v>
      </c>
      <c r="G26" s="27">
        <f t="shared" si="1"/>
        <v>1598</v>
      </c>
      <c r="H26" s="29">
        <v>7.6</v>
      </c>
      <c r="I26" s="29">
        <f t="shared" si="0"/>
        <v>12144.8</v>
      </c>
    </row>
    <row r="27" spans="2:9" x14ac:dyDescent="0.25">
      <c r="B27" s="19" t="s">
        <v>97</v>
      </c>
      <c r="C27" s="27" t="s">
        <v>169</v>
      </c>
      <c r="D27" s="27">
        <f>2500-500</f>
        <v>2000</v>
      </c>
      <c r="E27" s="22"/>
      <c r="F27" s="22"/>
      <c r="G27" s="27">
        <f>+D27+E27-F27</f>
        <v>2000</v>
      </c>
      <c r="H27" s="29">
        <v>5.76</v>
      </c>
      <c r="I27" s="29">
        <f t="shared" si="0"/>
        <v>11520</v>
      </c>
    </row>
    <row r="28" spans="2:9" x14ac:dyDescent="0.25">
      <c r="B28" s="19" t="s">
        <v>98</v>
      </c>
      <c r="C28" s="27" t="s">
        <v>169</v>
      </c>
      <c r="D28" s="27">
        <v>1500</v>
      </c>
      <c r="E28" s="22"/>
      <c r="F28" s="22">
        <v>1</v>
      </c>
      <c r="G28" s="27">
        <f t="shared" ref="G28:G39" si="2">+D28+E28-F28</f>
        <v>1499</v>
      </c>
      <c r="H28" s="29">
        <v>1</v>
      </c>
      <c r="I28" s="29">
        <f t="shared" si="0"/>
        <v>1499</v>
      </c>
    </row>
    <row r="29" spans="2:9" x14ac:dyDescent="0.25">
      <c r="B29" s="19" t="s">
        <v>99</v>
      </c>
      <c r="C29" s="27" t="s">
        <v>169</v>
      </c>
      <c r="D29" s="27">
        <v>1700</v>
      </c>
      <c r="E29" s="22"/>
      <c r="F29" s="22"/>
      <c r="G29" s="27">
        <f t="shared" si="2"/>
        <v>1700</v>
      </c>
      <c r="H29" s="29">
        <v>1</v>
      </c>
      <c r="I29" s="29">
        <f t="shared" si="0"/>
        <v>1700</v>
      </c>
    </row>
    <row r="30" spans="2:9" x14ac:dyDescent="0.25">
      <c r="B30" s="19" t="s">
        <v>100</v>
      </c>
      <c r="C30" s="27" t="s">
        <v>169</v>
      </c>
      <c r="D30" s="27">
        <v>1700</v>
      </c>
      <c r="E30" s="22"/>
      <c r="F30" s="22"/>
      <c r="G30" s="27">
        <f t="shared" si="2"/>
        <v>1700</v>
      </c>
      <c r="H30" s="29">
        <v>1</v>
      </c>
      <c r="I30" s="29">
        <f t="shared" si="0"/>
        <v>1700</v>
      </c>
    </row>
    <row r="31" spans="2:9" x14ac:dyDescent="0.25">
      <c r="B31" s="19" t="s">
        <v>207</v>
      </c>
      <c r="C31" s="27" t="s">
        <v>170</v>
      </c>
      <c r="D31" s="27">
        <v>1600</v>
      </c>
      <c r="E31" s="22"/>
      <c r="F31" s="22"/>
      <c r="G31" s="27">
        <f t="shared" si="2"/>
        <v>1600</v>
      </c>
      <c r="H31" s="29">
        <v>4.04</v>
      </c>
      <c r="I31" s="29">
        <f t="shared" si="0"/>
        <v>6464</v>
      </c>
    </row>
    <row r="32" spans="2:9" x14ac:dyDescent="0.25">
      <c r="B32" s="19" t="s">
        <v>206</v>
      </c>
      <c r="C32" s="27" t="s">
        <v>169</v>
      </c>
      <c r="D32" s="27">
        <v>2000</v>
      </c>
      <c r="E32" s="22"/>
      <c r="F32" s="22"/>
      <c r="G32" s="27">
        <f t="shared" si="2"/>
        <v>2000</v>
      </c>
      <c r="H32" s="29">
        <v>21.6</v>
      </c>
      <c r="I32" s="29">
        <f t="shared" si="0"/>
        <v>43200</v>
      </c>
    </row>
    <row r="33" spans="2:12" x14ac:dyDescent="0.25">
      <c r="B33" s="19" t="s">
        <v>101</v>
      </c>
      <c r="C33" s="26" t="s">
        <v>168</v>
      </c>
      <c r="D33" s="27">
        <v>20</v>
      </c>
      <c r="E33" s="22"/>
      <c r="F33" s="22"/>
      <c r="G33" s="27">
        <f t="shared" si="2"/>
        <v>20</v>
      </c>
      <c r="H33" s="29"/>
      <c r="I33" s="29">
        <f t="shared" si="0"/>
        <v>0</v>
      </c>
      <c r="L33" s="30"/>
    </row>
    <row r="34" spans="2:12" x14ac:dyDescent="0.25">
      <c r="B34" s="19" t="s">
        <v>102</v>
      </c>
      <c r="C34" s="26" t="s">
        <v>167</v>
      </c>
      <c r="D34" s="27">
        <v>26</v>
      </c>
      <c r="E34" s="22"/>
      <c r="F34" s="22"/>
      <c r="G34" s="27">
        <f t="shared" si="2"/>
        <v>26</v>
      </c>
      <c r="H34" s="29">
        <v>347.7</v>
      </c>
      <c r="I34" s="29">
        <f t="shared" si="0"/>
        <v>9040.1999999999989</v>
      </c>
      <c r="L34" s="30"/>
    </row>
    <row r="35" spans="2:12" x14ac:dyDescent="0.25">
      <c r="B35" s="19" t="s">
        <v>190</v>
      </c>
      <c r="C35" s="26" t="s">
        <v>167</v>
      </c>
      <c r="D35" s="27">
        <f>30-2</f>
        <v>28</v>
      </c>
      <c r="E35" s="22"/>
      <c r="F35" s="22">
        <v>5</v>
      </c>
      <c r="G35" s="27">
        <f t="shared" si="2"/>
        <v>23</v>
      </c>
      <c r="H35" s="29">
        <v>446.62</v>
      </c>
      <c r="I35" s="29">
        <f t="shared" si="0"/>
        <v>10272.26</v>
      </c>
      <c r="L35" s="30"/>
    </row>
    <row r="36" spans="2:12" x14ac:dyDescent="0.25">
      <c r="B36" s="19" t="s">
        <v>103</v>
      </c>
      <c r="C36" s="27" t="s">
        <v>165</v>
      </c>
      <c r="D36" s="27">
        <f>110-5</f>
        <v>105</v>
      </c>
      <c r="E36" s="22"/>
      <c r="F36" s="22"/>
      <c r="G36" s="27">
        <f t="shared" si="2"/>
        <v>105</v>
      </c>
      <c r="H36" s="29">
        <v>56</v>
      </c>
      <c r="I36" s="29">
        <f t="shared" si="0"/>
        <v>5880</v>
      </c>
      <c r="L36" s="30"/>
    </row>
    <row r="37" spans="2:12" x14ac:dyDescent="0.25">
      <c r="B37" s="19" t="s">
        <v>104</v>
      </c>
      <c r="C37" s="26" t="s">
        <v>166</v>
      </c>
      <c r="D37" s="27">
        <f>10-2</f>
        <v>8</v>
      </c>
      <c r="E37" s="22"/>
      <c r="F37" s="22"/>
      <c r="G37" s="27">
        <f t="shared" si="2"/>
        <v>8</v>
      </c>
      <c r="H37" s="29">
        <v>78</v>
      </c>
      <c r="I37" s="29">
        <f t="shared" si="0"/>
        <v>624</v>
      </c>
      <c r="L37" s="30"/>
    </row>
    <row r="38" spans="2:12" x14ac:dyDescent="0.25">
      <c r="B38" s="23" t="s">
        <v>105</v>
      </c>
      <c r="C38" s="26" t="s">
        <v>167</v>
      </c>
      <c r="D38" s="27">
        <v>11</v>
      </c>
      <c r="E38" s="22"/>
      <c r="F38" s="22"/>
      <c r="G38" s="27">
        <f t="shared" si="2"/>
        <v>11</v>
      </c>
      <c r="H38" s="29">
        <v>110</v>
      </c>
      <c r="I38" s="29">
        <f t="shared" si="0"/>
        <v>1210</v>
      </c>
      <c r="L38" s="30"/>
    </row>
    <row r="39" spans="2:12" x14ac:dyDescent="0.25">
      <c r="B39" s="23" t="s">
        <v>106</v>
      </c>
      <c r="C39" s="25" t="s">
        <v>164</v>
      </c>
      <c r="D39" s="27">
        <f>18-2</f>
        <v>16</v>
      </c>
      <c r="E39" s="22"/>
      <c r="F39" s="22"/>
      <c r="G39" s="27">
        <f t="shared" si="2"/>
        <v>16</v>
      </c>
      <c r="H39" s="29">
        <v>70</v>
      </c>
      <c r="I39" s="29">
        <f t="shared" si="0"/>
        <v>1120</v>
      </c>
      <c r="L39" s="30"/>
    </row>
    <row r="40" spans="2:12" x14ac:dyDescent="0.25">
      <c r="B40" s="51" t="s">
        <v>186</v>
      </c>
      <c r="C40" s="22"/>
      <c r="D40" s="22"/>
      <c r="E40" s="22"/>
      <c r="F40" s="22"/>
      <c r="G40" s="22"/>
      <c r="H40" s="29"/>
      <c r="I40" s="29">
        <f>SUM(I14:I39)</f>
        <v>498753.76</v>
      </c>
      <c r="L40" s="30"/>
    </row>
    <row r="42" spans="2:12" x14ac:dyDescent="0.25">
      <c r="B42" s="34"/>
      <c r="C42" s="33"/>
      <c r="D42" s="33"/>
      <c r="E42" s="33"/>
      <c r="F42" s="33"/>
      <c r="G42" s="33"/>
      <c r="H42" s="33"/>
      <c r="I42" s="40"/>
    </row>
    <row r="43" spans="2:12" x14ac:dyDescent="0.25">
      <c r="B43" s="34"/>
      <c r="C43" s="33"/>
      <c r="D43" s="33"/>
      <c r="E43" s="33"/>
      <c r="F43" s="33"/>
      <c r="G43" s="33"/>
      <c r="H43" s="33"/>
      <c r="I43" s="40"/>
    </row>
    <row r="44" spans="2:12" x14ac:dyDescent="0.25">
      <c r="B44" s="34"/>
      <c r="C44" s="33"/>
      <c r="D44" s="33"/>
      <c r="E44" s="33"/>
      <c r="F44" s="33"/>
      <c r="G44" s="33"/>
      <c r="H44" s="33"/>
      <c r="I44" s="40"/>
    </row>
    <row r="45" spans="2:12" x14ac:dyDescent="0.25">
      <c r="B45" s="34" t="s">
        <v>197</v>
      </c>
      <c r="C45" s="34"/>
      <c r="D45" s="33"/>
      <c r="E45" s="33"/>
      <c r="F45" s="33"/>
      <c r="G45" s="33"/>
      <c r="H45" s="33" t="s">
        <v>198</v>
      </c>
      <c r="I45" s="40"/>
    </row>
    <row r="46" spans="2:12" x14ac:dyDescent="0.25">
      <c r="B46" s="42" t="s">
        <v>199</v>
      </c>
      <c r="C46" s="34"/>
      <c r="D46" s="33"/>
      <c r="E46" s="33"/>
      <c r="F46" s="33"/>
      <c r="G46" s="43"/>
      <c r="H46" s="43" t="s">
        <v>200</v>
      </c>
      <c r="I46" s="44"/>
    </row>
    <row r="47" spans="2:12" x14ac:dyDescent="0.25">
      <c r="B47" s="34"/>
      <c r="C47" s="46" t="s">
        <v>201</v>
      </c>
      <c r="D47" s="46"/>
      <c r="E47" s="46"/>
      <c r="F47" s="37"/>
      <c r="G47" s="35"/>
      <c r="H47" s="33"/>
      <c r="I47" s="40"/>
    </row>
    <row r="48" spans="2:12" x14ac:dyDescent="0.25">
      <c r="B48" s="34"/>
      <c r="C48" s="38" t="s">
        <v>202</v>
      </c>
      <c r="D48" s="38"/>
      <c r="E48" s="38"/>
      <c r="F48" s="35"/>
      <c r="G48" s="35"/>
      <c r="H48" s="33"/>
      <c r="I48" s="40"/>
    </row>
    <row r="49" spans="2:9" ht="15.75" x14ac:dyDescent="0.25">
      <c r="B49" s="52"/>
      <c r="C49" s="52"/>
      <c r="D49" s="36"/>
      <c r="E49" s="35"/>
      <c r="F49" s="35"/>
      <c r="G49" s="35"/>
      <c r="H49" s="33"/>
      <c r="I49" s="40"/>
    </row>
    <row r="50" spans="2:9" x14ac:dyDescent="0.25">
      <c r="B50" s="41"/>
      <c r="C50" s="41"/>
      <c r="D50" s="34"/>
      <c r="E50" s="33"/>
      <c r="F50" s="33"/>
      <c r="G50" s="33"/>
      <c r="H50" s="33"/>
      <c r="I50" s="40"/>
    </row>
    <row r="53" spans="2:9" x14ac:dyDescent="0.25">
      <c r="B53">
        <f>652261.2+321429.18</f>
        <v>973690.37999999989</v>
      </c>
    </row>
    <row r="54" spans="2:9" x14ac:dyDescent="0.25">
      <c r="B54" s="30"/>
    </row>
    <row r="55" spans="2:9" x14ac:dyDescent="0.25">
      <c r="B55" s="30"/>
      <c r="C55" s="30"/>
    </row>
    <row r="56" spans="2:9" x14ac:dyDescent="0.25">
      <c r="B56" s="30"/>
      <c r="C56" s="30"/>
    </row>
    <row r="57" spans="2:9" x14ac:dyDescent="0.25">
      <c r="B57" s="30"/>
      <c r="C57" s="30"/>
    </row>
    <row r="58" spans="2:9" x14ac:dyDescent="0.25">
      <c r="B58" s="30"/>
      <c r="C58" s="30"/>
    </row>
    <row r="59" spans="2:9" x14ac:dyDescent="0.25">
      <c r="B59" s="30"/>
      <c r="C59" s="47"/>
    </row>
    <row r="60" spans="2:9" x14ac:dyDescent="0.25">
      <c r="B60" s="30"/>
      <c r="C60" s="48"/>
    </row>
    <row r="61" spans="2:9" x14ac:dyDescent="0.25">
      <c r="B61" s="30"/>
      <c r="C61" s="48"/>
    </row>
    <row r="62" spans="2:9" x14ac:dyDescent="0.25">
      <c r="B62" s="30"/>
    </row>
    <row r="63" spans="2:9" x14ac:dyDescent="0.25">
      <c r="B63" s="30"/>
    </row>
    <row r="64" spans="2:9" x14ac:dyDescent="0.25">
      <c r="B64" s="30"/>
    </row>
    <row r="65" spans="2:3" x14ac:dyDescent="0.25">
      <c r="B65" s="30"/>
    </row>
    <row r="66" spans="2:3" x14ac:dyDescent="0.25">
      <c r="B66" s="30"/>
    </row>
    <row r="67" spans="2:3" x14ac:dyDescent="0.25">
      <c r="B67" s="30"/>
    </row>
    <row r="68" spans="2:3" x14ac:dyDescent="0.25">
      <c r="B68" s="30"/>
    </row>
    <row r="69" spans="2:3" x14ac:dyDescent="0.25">
      <c r="B69" s="30"/>
    </row>
    <row r="70" spans="2:3" x14ac:dyDescent="0.25">
      <c r="B70" s="30"/>
    </row>
    <row r="71" spans="2:3" x14ac:dyDescent="0.25">
      <c r="B71" s="30"/>
    </row>
    <row r="72" spans="2:3" x14ac:dyDescent="0.25">
      <c r="B72" s="30"/>
    </row>
    <row r="73" spans="2:3" x14ac:dyDescent="0.25">
      <c r="B73" s="30"/>
    </row>
    <row r="74" spans="2:3" x14ac:dyDescent="0.25">
      <c r="B74" s="30"/>
    </row>
    <row r="75" spans="2:3" x14ac:dyDescent="0.25">
      <c r="B75" s="30"/>
    </row>
    <row r="76" spans="2:3" x14ac:dyDescent="0.25">
      <c r="B76" s="30"/>
    </row>
    <row r="77" spans="2:3" x14ac:dyDescent="0.25">
      <c r="B77" s="30"/>
    </row>
    <row r="78" spans="2:3" x14ac:dyDescent="0.25">
      <c r="B78" s="30"/>
    </row>
    <row r="80" spans="2:3" x14ac:dyDescent="0.25">
      <c r="B80" s="47"/>
      <c r="C80" s="47"/>
    </row>
    <row r="81" spans="2:2" x14ac:dyDescent="0.25">
      <c r="B81" s="47"/>
    </row>
    <row r="83" spans="2:2" x14ac:dyDescent="0.25">
      <c r="B83" s="47"/>
    </row>
  </sheetData>
  <mergeCells count="6">
    <mergeCell ref="B49:C49"/>
    <mergeCell ref="I7:I10"/>
    <mergeCell ref="B12:B13"/>
    <mergeCell ref="C12:C13"/>
    <mergeCell ref="E12:E13"/>
    <mergeCell ref="G7:H7"/>
  </mergeCells>
  <pageMargins left="0.25" right="0.25" top="0.75" bottom="0.75" header="0.3" footer="0.3"/>
  <pageSetup scale="8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5:J105"/>
  <sheetViews>
    <sheetView view="pageBreakPreview" topLeftCell="A7" zoomScale="124" zoomScaleNormal="100" zoomScaleSheetLayoutView="124" workbookViewId="0">
      <selection activeCell="D4" sqref="D4"/>
    </sheetView>
  </sheetViews>
  <sheetFormatPr baseColWidth="10" defaultRowHeight="15" x14ac:dyDescent="0.25"/>
  <cols>
    <col min="1" max="1" width="6" customWidth="1"/>
    <col min="2" max="2" width="32.7109375" customWidth="1"/>
    <col min="3" max="3" width="14.140625" customWidth="1"/>
    <col min="7" max="7" width="11.42578125" customWidth="1"/>
    <col min="9" max="9" width="16.140625" bestFit="1" customWidth="1"/>
  </cols>
  <sheetData>
    <row r="5" spans="1:9" ht="15.75" thickBot="1" x14ac:dyDescent="0.3"/>
    <row r="6" spans="1:9" ht="19.5" thickBot="1" x14ac:dyDescent="0.3">
      <c r="B6" s="1" t="s">
        <v>83</v>
      </c>
      <c r="C6" s="2"/>
      <c r="D6" s="2"/>
      <c r="E6" s="2"/>
      <c r="F6" s="2"/>
      <c r="G6" s="3"/>
      <c r="H6" s="3"/>
      <c r="I6" s="4"/>
    </row>
    <row r="7" spans="1:9" ht="21" x14ac:dyDescent="0.25">
      <c r="B7" s="5"/>
      <c r="C7" s="6"/>
      <c r="D7" s="6"/>
      <c r="E7" s="6"/>
      <c r="F7" s="6"/>
      <c r="G7" s="53" t="s">
        <v>210</v>
      </c>
      <c r="H7" s="53"/>
      <c r="I7" s="54"/>
    </row>
    <row r="8" spans="1:9" x14ac:dyDescent="0.25">
      <c r="A8" s="21"/>
      <c r="B8" s="20" t="s">
        <v>84</v>
      </c>
      <c r="C8" s="8"/>
      <c r="D8" s="8"/>
      <c r="E8" s="8"/>
      <c r="F8" s="8"/>
      <c r="G8" s="8"/>
      <c r="H8" s="8"/>
      <c r="I8" s="54"/>
    </row>
    <row r="9" spans="1:9" x14ac:dyDescent="0.25">
      <c r="B9" s="9" t="s">
        <v>0</v>
      </c>
      <c r="C9" s="8"/>
      <c r="D9" s="8"/>
      <c r="E9" s="8"/>
      <c r="F9" s="8"/>
      <c r="G9" s="10"/>
      <c r="H9" s="8"/>
      <c r="I9" s="54"/>
    </row>
    <row r="10" spans="1:9" x14ac:dyDescent="0.25">
      <c r="B10" s="7" t="s">
        <v>1</v>
      </c>
      <c r="C10" s="8" t="s">
        <v>2</v>
      </c>
      <c r="D10" s="8"/>
      <c r="E10" s="8" t="s">
        <v>3</v>
      </c>
      <c r="F10" s="8" t="s">
        <v>209</v>
      </c>
      <c r="G10" s="8" t="s">
        <v>4</v>
      </c>
      <c r="H10" s="8"/>
      <c r="I10" s="54"/>
    </row>
    <row r="11" spans="1:9" x14ac:dyDescent="0.25">
      <c r="B11" s="11"/>
      <c r="C11" s="12"/>
      <c r="D11" s="13"/>
      <c r="E11" s="13"/>
      <c r="F11" s="13"/>
      <c r="G11" s="14" t="s">
        <v>5</v>
      </c>
      <c r="H11" s="13"/>
      <c r="I11" s="50" t="s">
        <v>6</v>
      </c>
    </row>
    <row r="12" spans="1:9" x14ac:dyDescent="0.25">
      <c r="B12" s="55" t="s">
        <v>7</v>
      </c>
      <c r="C12" s="56" t="s">
        <v>8</v>
      </c>
      <c r="D12" s="16" t="s">
        <v>9</v>
      </c>
      <c r="E12" s="56" t="s">
        <v>10</v>
      </c>
      <c r="F12" s="16" t="s">
        <v>9</v>
      </c>
      <c r="G12" s="49" t="s">
        <v>11</v>
      </c>
      <c r="H12" s="16" t="s">
        <v>6</v>
      </c>
      <c r="I12" s="17" t="s">
        <v>5</v>
      </c>
    </row>
    <row r="13" spans="1:9" x14ac:dyDescent="0.25">
      <c r="B13" s="55"/>
      <c r="C13" s="56"/>
      <c r="D13" s="16" t="s">
        <v>189</v>
      </c>
      <c r="E13" s="56"/>
      <c r="F13" s="16" t="s">
        <v>12</v>
      </c>
      <c r="G13" s="16" t="s">
        <v>13</v>
      </c>
      <c r="H13" s="16" t="s">
        <v>14</v>
      </c>
      <c r="I13" s="18"/>
    </row>
    <row r="14" spans="1:9" x14ac:dyDescent="0.25">
      <c r="B14" s="19" t="s">
        <v>31</v>
      </c>
      <c r="C14" s="27" t="s">
        <v>167</v>
      </c>
      <c r="D14" s="27">
        <v>2</v>
      </c>
      <c r="E14" s="27"/>
      <c r="F14" s="27">
        <f>+D14-G14</f>
        <v>2</v>
      </c>
      <c r="G14" s="27">
        <v>0</v>
      </c>
      <c r="H14" s="29">
        <v>1600</v>
      </c>
      <c r="I14" s="29">
        <f>+H14*F14</f>
        <v>3200</v>
      </c>
    </row>
    <row r="15" spans="1:9" x14ac:dyDescent="0.25">
      <c r="B15" s="19" t="s">
        <v>32</v>
      </c>
      <c r="C15" s="27" t="s">
        <v>167</v>
      </c>
      <c r="D15" s="27">
        <v>2</v>
      </c>
      <c r="E15" s="27"/>
      <c r="F15" s="27">
        <f t="shared" ref="F15:F66" si="0">+D15-G15</f>
        <v>2</v>
      </c>
      <c r="G15" s="27">
        <v>0</v>
      </c>
      <c r="H15" s="29">
        <v>1550</v>
      </c>
      <c r="I15" s="29">
        <f t="shared" ref="I15:I25" si="1">+H15*F15</f>
        <v>3100</v>
      </c>
    </row>
    <row r="16" spans="1:9" x14ac:dyDescent="0.25">
      <c r="B16" s="19" t="s">
        <v>33</v>
      </c>
      <c r="C16" s="27" t="s">
        <v>167</v>
      </c>
      <c r="D16" s="27">
        <v>2</v>
      </c>
      <c r="E16" s="27"/>
      <c r="F16" s="27">
        <f t="shared" si="0"/>
        <v>2</v>
      </c>
      <c r="G16" s="27">
        <v>0</v>
      </c>
      <c r="H16" s="29">
        <v>950</v>
      </c>
      <c r="I16" s="29">
        <f t="shared" si="1"/>
        <v>1900</v>
      </c>
    </row>
    <row r="17" spans="2:9" x14ac:dyDescent="0.25">
      <c r="B17" s="19" t="s">
        <v>35</v>
      </c>
      <c r="C17" s="27" t="s">
        <v>167</v>
      </c>
      <c r="D17" s="27">
        <v>3</v>
      </c>
      <c r="E17" s="27"/>
      <c r="F17" s="27">
        <f t="shared" si="0"/>
        <v>3</v>
      </c>
      <c r="G17" s="27">
        <v>0</v>
      </c>
      <c r="H17" s="29">
        <v>1400</v>
      </c>
      <c r="I17" s="29">
        <f t="shared" si="1"/>
        <v>4200</v>
      </c>
    </row>
    <row r="18" spans="2:9" x14ac:dyDescent="0.25">
      <c r="B18" s="19" t="s">
        <v>36</v>
      </c>
      <c r="C18" s="27" t="s">
        <v>167</v>
      </c>
      <c r="D18" s="27">
        <v>1</v>
      </c>
      <c r="E18" s="27"/>
      <c r="F18" s="27">
        <f t="shared" si="0"/>
        <v>1</v>
      </c>
      <c r="G18" s="27">
        <v>0</v>
      </c>
      <c r="H18" s="29">
        <v>1220</v>
      </c>
      <c r="I18" s="29">
        <f t="shared" si="1"/>
        <v>1220</v>
      </c>
    </row>
    <row r="19" spans="2:9" x14ac:dyDescent="0.25">
      <c r="B19" s="19" t="s">
        <v>37</v>
      </c>
      <c r="C19" s="27" t="s">
        <v>167</v>
      </c>
      <c r="D19" s="27">
        <v>2</v>
      </c>
      <c r="E19" s="27"/>
      <c r="F19" s="27">
        <f t="shared" si="0"/>
        <v>2</v>
      </c>
      <c r="G19" s="27">
        <v>0</v>
      </c>
      <c r="H19" s="29">
        <v>1700</v>
      </c>
      <c r="I19" s="29">
        <f t="shared" si="1"/>
        <v>3400</v>
      </c>
    </row>
    <row r="20" spans="2:9" x14ac:dyDescent="0.25">
      <c r="B20" s="19" t="s">
        <v>38</v>
      </c>
      <c r="C20" s="27" t="s">
        <v>167</v>
      </c>
      <c r="D20" s="27">
        <v>0</v>
      </c>
      <c r="E20" s="27"/>
      <c r="F20" s="27">
        <f t="shared" si="0"/>
        <v>0</v>
      </c>
      <c r="G20" s="27">
        <v>0</v>
      </c>
      <c r="H20" s="29"/>
      <c r="I20" s="29">
        <f t="shared" si="1"/>
        <v>0</v>
      </c>
    </row>
    <row r="21" spans="2:9" ht="30" x14ac:dyDescent="0.25">
      <c r="B21" s="19" t="s">
        <v>39</v>
      </c>
      <c r="C21" s="27" t="s">
        <v>167</v>
      </c>
      <c r="D21" s="27">
        <v>2</v>
      </c>
      <c r="E21" s="27"/>
      <c r="F21" s="27">
        <f t="shared" si="0"/>
        <v>2</v>
      </c>
      <c r="G21" s="27">
        <v>0</v>
      </c>
      <c r="H21" s="29">
        <v>1550</v>
      </c>
      <c r="I21" s="29">
        <f t="shared" si="1"/>
        <v>3100</v>
      </c>
    </row>
    <row r="22" spans="2:9" x14ac:dyDescent="0.25">
      <c r="B22" s="19" t="s">
        <v>40</v>
      </c>
      <c r="C22" s="27" t="s">
        <v>167</v>
      </c>
      <c r="D22" s="27">
        <v>0</v>
      </c>
      <c r="E22" s="27"/>
      <c r="F22" s="27">
        <f t="shared" si="0"/>
        <v>0</v>
      </c>
      <c r="G22" s="27">
        <v>0</v>
      </c>
      <c r="H22" s="29">
        <v>1550</v>
      </c>
      <c r="I22" s="29">
        <f t="shared" si="1"/>
        <v>0</v>
      </c>
    </row>
    <row r="23" spans="2:9" x14ac:dyDescent="0.25">
      <c r="B23" s="19" t="s">
        <v>41</v>
      </c>
      <c r="C23" s="27" t="s">
        <v>167</v>
      </c>
      <c r="D23" s="27">
        <v>4500</v>
      </c>
      <c r="E23" s="27"/>
      <c r="F23" s="27">
        <v>3500</v>
      </c>
      <c r="G23" s="27">
        <v>500</v>
      </c>
      <c r="H23" s="29">
        <v>1.5</v>
      </c>
      <c r="I23" s="29">
        <f t="shared" si="1"/>
        <v>5250</v>
      </c>
    </row>
    <row r="24" spans="2:9" x14ac:dyDescent="0.25">
      <c r="B24" s="19" t="s">
        <v>208</v>
      </c>
      <c r="C24" s="27" t="s">
        <v>167</v>
      </c>
      <c r="D24" s="27">
        <v>5000</v>
      </c>
      <c r="E24" s="27"/>
      <c r="F24" s="27">
        <v>3500</v>
      </c>
      <c r="G24" s="27">
        <v>1000</v>
      </c>
      <c r="H24" s="29">
        <v>1.68</v>
      </c>
      <c r="I24" s="29">
        <f>+H24*F24</f>
        <v>5880</v>
      </c>
    </row>
    <row r="25" spans="2:9" x14ac:dyDescent="0.25">
      <c r="B25" s="19" t="s">
        <v>43</v>
      </c>
      <c r="C25" s="27" t="s">
        <v>167</v>
      </c>
      <c r="D25" s="27">
        <v>70</v>
      </c>
      <c r="E25" s="27"/>
      <c r="F25" s="27">
        <f t="shared" si="0"/>
        <v>70</v>
      </c>
      <c r="G25" s="27">
        <v>0</v>
      </c>
      <c r="H25" s="29">
        <v>132</v>
      </c>
      <c r="I25" s="29">
        <f t="shared" si="1"/>
        <v>9240</v>
      </c>
    </row>
    <row r="26" spans="2:9" x14ac:dyDescent="0.25">
      <c r="B26" s="19" t="s">
        <v>44</v>
      </c>
      <c r="C26" s="27" t="s">
        <v>167</v>
      </c>
      <c r="D26" s="27">
        <v>80</v>
      </c>
      <c r="E26" s="27"/>
      <c r="F26" s="27">
        <f t="shared" si="0"/>
        <v>80</v>
      </c>
      <c r="G26" s="27">
        <v>0</v>
      </c>
      <c r="H26" s="29">
        <v>132</v>
      </c>
      <c r="I26" s="29">
        <f>+H26*F26</f>
        <v>10560</v>
      </c>
    </row>
    <row r="27" spans="2:9" x14ac:dyDescent="0.25">
      <c r="B27" s="19" t="s">
        <v>45</v>
      </c>
      <c r="C27" s="27" t="s">
        <v>167</v>
      </c>
      <c r="D27" s="27">
        <v>100</v>
      </c>
      <c r="E27" s="27"/>
      <c r="F27" s="27">
        <f t="shared" si="0"/>
        <v>100</v>
      </c>
      <c r="G27" s="27">
        <v>0</v>
      </c>
      <c r="H27" s="29">
        <v>124</v>
      </c>
      <c r="I27" s="29">
        <f>+H27*F27</f>
        <v>12400</v>
      </c>
    </row>
    <row r="28" spans="2:9" x14ac:dyDescent="0.25">
      <c r="B28" s="19" t="s">
        <v>46</v>
      </c>
      <c r="C28" s="27" t="s">
        <v>167</v>
      </c>
      <c r="D28" s="27">
        <v>245</v>
      </c>
      <c r="E28" s="27"/>
      <c r="F28" s="27">
        <v>220</v>
      </c>
      <c r="G28" s="27">
        <v>15</v>
      </c>
      <c r="H28" s="29">
        <v>81</v>
      </c>
      <c r="I28" s="29">
        <f t="shared" ref="I28:I52" si="2">+H28*F28</f>
        <v>17820</v>
      </c>
    </row>
    <row r="29" spans="2:9" x14ac:dyDescent="0.25">
      <c r="B29" s="19" t="s">
        <v>47</v>
      </c>
      <c r="C29" s="27" t="s">
        <v>167</v>
      </c>
      <c r="D29" s="27">
        <v>175</v>
      </c>
      <c r="E29" s="27"/>
      <c r="F29" s="27">
        <v>170</v>
      </c>
      <c r="G29" s="27">
        <v>25</v>
      </c>
      <c r="H29" s="31">
        <v>81</v>
      </c>
      <c r="I29" s="29">
        <f t="shared" si="2"/>
        <v>13770</v>
      </c>
    </row>
    <row r="30" spans="2:9" x14ac:dyDescent="0.25">
      <c r="B30" s="19" t="s">
        <v>192</v>
      </c>
      <c r="C30" s="27" t="s">
        <v>167</v>
      </c>
      <c r="D30" s="27">
        <v>430</v>
      </c>
      <c r="E30" s="27"/>
      <c r="F30" s="27">
        <v>425</v>
      </c>
      <c r="G30" s="27">
        <v>5</v>
      </c>
      <c r="H30" s="31">
        <v>150</v>
      </c>
      <c r="I30" s="29">
        <f t="shared" si="2"/>
        <v>63750</v>
      </c>
    </row>
    <row r="31" spans="2:9" x14ac:dyDescent="0.25">
      <c r="B31" s="19" t="s">
        <v>51</v>
      </c>
      <c r="C31" s="27" t="s">
        <v>167</v>
      </c>
      <c r="D31" s="27">
        <v>180</v>
      </c>
      <c r="E31" s="27"/>
      <c r="F31" s="27">
        <v>175</v>
      </c>
      <c r="G31" s="27">
        <v>5</v>
      </c>
      <c r="H31" s="31">
        <v>80</v>
      </c>
      <c r="I31" s="29">
        <f t="shared" si="2"/>
        <v>14000</v>
      </c>
    </row>
    <row r="32" spans="2:9" x14ac:dyDescent="0.25">
      <c r="B32" s="19" t="s">
        <v>52</v>
      </c>
      <c r="C32" s="27" t="s">
        <v>167</v>
      </c>
      <c r="D32" s="27">
        <v>50</v>
      </c>
      <c r="E32" s="27"/>
      <c r="F32" s="27">
        <f t="shared" si="0"/>
        <v>50</v>
      </c>
      <c r="G32" s="27">
        <v>0</v>
      </c>
      <c r="H32" s="31">
        <v>90</v>
      </c>
      <c r="I32" s="29">
        <f t="shared" si="2"/>
        <v>4500</v>
      </c>
    </row>
    <row r="33" spans="2:9" ht="30" x14ac:dyDescent="0.25">
      <c r="B33" s="19" t="s">
        <v>53</v>
      </c>
      <c r="C33" s="27" t="s">
        <v>179</v>
      </c>
      <c r="D33" s="27">
        <v>50</v>
      </c>
      <c r="E33" s="27"/>
      <c r="F33" s="27">
        <f t="shared" si="0"/>
        <v>50</v>
      </c>
      <c r="G33" s="27">
        <v>0</v>
      </c>
      <c r="H33" s="31">
        <v>150</v>
      </c>
      <c r="I33" s="29">
        <f t="shared" si="2"/>
        <v>7500</v>
      </c>
    </row>
    <row r="34" spans="2:9" ht="30" x14ac:dyDescent="0.25">
      <c r="B34" s="19" t="s">
        <v>54</v>
      </c>
      <c r="C34" s="27" t="s">
        <v>167</v>
      </c>
      <c r="D34" s="27">
        <v>70</v>
      </c>
      <c r="E34" s="27"/>
      <c r="F34" s="27">
        <f t="shared" si="0"/>
        <v>70</v>
      </c>
      <c r="G34" s="27">
        <v>0</v>
      </c>
      <c r="H34" s="31">
        <v>150</v>
      </c>
      <c r="I34" s="29">
        <f t="shared" si="2"/>
        <v>10500</v>
      </c>
    </row>
    <row r="35" spans="2:9" x14ac:dyDescent="0.25">
      <c r="B35" s="19" t="s">
        <v>55</v>
      </c>
      <c r="C35" s="27" t="s">
        <v>167</v>
      </c>
      <c r="D35" s="27">
        <v>12</v>
      </c>
      <c r="E35" s="27"/>
      <c r="F35" s="27">
        <f t="shared" si="0"/>
        <v>12</v>
      </c>
      <c r="G35" s="27">
        <v>0</v>
      </c>
      <c r="H35" s="31">
        <v>135</v>
      </c>
      <c r="I35" s="29">
        <f t="shared" si="2"/>
        <v>1620</v>
      </c>
    </row>
    <row r="36" spans="2:9" x14ac:dyDescent="0.25">
      <c r="B36" s="19" t="s">
        <v>107</v>
      </c>
      <c r="C36" s="27" t="s">
        <v>167</v>
      </c>
      <c r="D36" s="27">
        <v>11</v>
      </c>
      <c r="E36" s="27"/>
      <c r="F36" s="27">
        <f t="shared" si="0"/>
        <v>11</v>
      </c>
      <c r="G36" s="27">
        <v>0</v>
      </c>
      <c r="H36" s="31">
        <v>125</v>
      </c>
      <c r="I36" s="29">
        <f t="shared" si="2"/>
        <v>1375</v>
      </c>
    </row>
    <row r="37" spans="2:9" x14ac:dyDescent="0.25">
      <c r="B37" s="19" t="s">
        <v>108</v>
      </c>
      <c r="C37" s="27" t="s">
        <v>167</v>
      </c>
      <c r="D37" s="27">
        <v>90</v>
      </c>
      <c r="E37" s="27"/>
      <c r="F37" s="27">
        <f t="shared" si="0"/>
        <v>90</v>
      </c>
      <c r="G37" s="27">
        <v>0</v>
      </c>
      <c r="H37" s="31">
        <v>130</v>
      </c>
      <c r="I37" s="29">
        <f t="shared" si="2"/>
        <v>11700</v>
      </c>
    </row>
    <row r="38" spans="2:9" x14ac:dyDescent="0.25">
      <c r="B38" s="19" t="s">
        <v>109</v>
      </c>
      <c r="C38" s="27" t="s">
        <v>167</v>
      </c>
      <c r="D38" s="27">
        <v>95</v>
      </c>
      <c r="E38" s="27"/>
      <c r="F38" s="27">
        <f t="shared" si="0"/>
        <v>95</v>
      </c>
      <c r="G38" s="27">
        <v>0</v>
      </c>
      <c r="H38" s="31">
        <v>124</v>
      </c>
      <c r="I38" s="29">
        <f t="shared" si="2"/>
        <v>11780</v>
      </c>
    </row>
    <row r="39" spans="2:9" x14ac:dyDescent="0.25">
      <c r="B39" s="19" t="s">
        <v>110</v>
      </c>
      <c r="C39" s="27" t="s">
        <v>167</v>
      </c>
      <c r="D39" s="27">
        <v>15</v>
      </c>
      <c r="E39" s="27"/>
      <c r="F39" s="27">
        <f t="shared" si="0"/>
        <v>15</v>
      </c>
      <c r="G39" s="27">
        <v>0</v>
      </c>
      <c r="H39" s="31">
        <v>125</v>
      </c>
      <c r="I39" s="29">
        <f t="shared" si="2"/>
        <v>1875</v>
      </c>
    </row>
    <row r="40" spans="2:9" x14ac:dyDescent="0.25">
      <c r="B40" s="19" t="s">
        <v>111</v>
      </c>
      <c r="C40" s="27" t="s">
        <v>167</v>
      </c>
      <c r="D40" s="27">
        <v>95</v>
      </c>
      <c r="E40" s="27"/>
      <c r="F40" s="27">
        <f t="shared" si="0"/>
        <v>95</v>
      </c>
      <c r="G40" s="27">
        <v>0</v>
      </c>
      <c r="H40" s="31">
        <v>130</v>
      </c>
      <c r="I40" s="29">
        <f t="shared" si="2"/>
        <v>12350</v>
      </c>
    </row>
    <row r="41" spans="2:9" x14ac:dyDescent="0.25">
      <c r="B41" s="19" t="s">
        <v>112</v>
      </c>
      <c r="C41" s="27" t="s">
        <v>167</v>
      </c>
      <c r="D41" s="27">
        <v>137</v>
      </c>
      <c r="E41" s="27"/>
      <c r="F41" s="27">
        <f t="shared" si="0"/>
        <v>137</v>
      </c>
      <c r="G41" s="27">
        <v>0</v>
      </c>
      <c r="H41" s="31">
        <v>125</v>
      </c>
      <c r="I41" s="29">
        <f t="shared" si="2"/>
        <v>17125</v>
      </c>
    </row>
    <row r="42" spans="2:9" x14ac:dyDescent="0.25">
      <c r="B42" s="19" t="s">
        <v>113</v>
      </c>
      <c r="C42" s="27" t="s">
        <v>167</v>
      </c>
      <c r="D42" s="27">
        <v>0</v>
      </c>
      <c r="E42" s="27"/>
      <c r="F42" s="27">
        <f t="shared" si="0"/>
        <v>0</v>
      </c>
      <c r="G42" s="27">
        <v>0</v>
      </c>
      <c r="H42" s="31">
        <v>0</v>
      </c>
      <c r="I42" s="29">
        <f t="shared" si="2"/>
        <v>0</v>
      </c>
    </row>
    <row r="43" spans="2:9" x14ac:dyDescent="0.25">
      <c r="B43" s="19" t="s">
        <v>114</v>
      </c>
      <c r="C43" s="27" t="s">
        <v>167</v>
      </c>
      <c r="D43" s="27">
        <v>85</v>
      </c>
      <c r="E43" s="27"/>
      <c r="F43" s="27">
        <f t="shared" si="0"/>
        <v>85</v>
      </c>
      <c r="G43" s="27">
        <v>0</v>
      </c>
      <c r="H43" s="31">
        <v>130</v>
      </c>
      <c r="I43" s="29">
        <f t="shared" si="2"/>
        <v>11050</v>
      </c>
    </row>
    <row r="44" spans="2:9" x14ac:dyDescent="0.25">
      <c r="B44" s="19" t="s">
        <v>115</v>
      </c>
      <c r="C44" s="27" t="s">
        <v>167</v>
      </c>
      <c r="D44" s="27">
        <v>140</v>
      </c>
      <c r="E44" s="27"/>
      <c r="F44" s="27">
        <f t="shared" si="0"/>
        <v>140</v>
      </c>
      <c r="G44" s="27">
        <v>0</v>
      </c>
      <c r="H44" s="31">
        <v>130</v>
      </c>
      <c r="I44" s="29">
        <f t="shared" si="2"/>
        <v>18200</v>
      </c>
    </row>
    <row r="45" spans="2:9" ht="30" x14ac:dyDescent="0.25">
      <c r="B45" s="19" t="s">
        <v>116</v>
      </c>
      <c r="C45" s="27" t="s">
        <v>167</v>
      </c>
      <c r="D45" s="27">
        <v>98</v>
      </c>
      <c r="E45" s="27"/>
      <c r="F45" s="27">
        <f t="shared" si="0"/>
        <v>98</v>
      </c>
      <c r="G45" s="27">
        <v>0</v>
      </c>
      <c r="H45" s="27">
        <v>130</v>
      </c>
      <c r="I45" s="29">
        <f t="shared" si="2"/>
        <v>12740</v>
      </c>
    </row>
    <row r="46" spans="2:9" ht="30" x14ac:dyDescent="0.25">
      <c r="B46" s="19" t="s">
        <v>117</v>
      </c>
      <c r="C46" s="27" t="s">
        <v>167</v>
      </c>
      <c r="D46" s="27">
        <v>90</v>
      </c>
      <c r="E46" s="27"/>
      <c r="F46" s="27">
        <f t="shared" si="0"/>
        <v>90</v>
      </c>
      <c r="G46" s="27">
        <v>0</v>
      </c>
      <c r="H46" s="27">
        <v>130</v>
      </c>
      <c r="I46" s="29">
        <f t="shared" si="2"/>
        <v>11700</v>
      </c>
    </row>
    <row r="47" spans="2:9" x14ac:dyDescent="0.25">
      <c r="B47" s="19" t="s">
        <v>118</v>
      </c>
      <c r="C47" s="27" t="s">
        <v>167</v>
      </c>
      <c r="D47" s="27">
        <v>80</v>
      </c>
      <c r="E47" s="27"/>
      <c r="F47" s="27">
        <f t="shared" si="0"/>
        <v>80</v>
      </c>
      <c r="G47" s="27">
        <v>0</v>
      </c>
      <c r="H47" s="27">
        <v>130</v>
      </c>
      <c r="I47" s="29">
        <f t="shared" si="2"/>
        <v>10400</v>
      </c>
    </row>
    <row r="48" spans="2:9" x14ac:dyDescent="0.25">
      <c r="B48" s="19" t="s">
        <v>119</v>
      </c>
      <c r="C48" s="27" t="s">
        <v>167</v>
      </c>
      <c r="D48" s="27">
        <v>60</v>
      </c>
      <c r="E48" s="27"/>
      <c r="F48" s="27">
        <f t="shared" si="0"/>
        <v>60</v>
      </c>
      <c r="G48" s="27">
        <v>0</v>
      </c>
      <c r="H48" s="27">
        <v>130</v>
      </c>
      <c r="I48" s="29">
        <f t="shared" si="2"/>
        <v>7800</v>
      </c>
    </row>
    <row r="49" spans="2:9" x14ac:dyDescent="0.25">
      <c r="B49" s="19" t="s">
        <v>120</v>
      </c>
      <c r="C49" s="27" t="s">
        <v>167</v>
      </c>
      <c r="D49" s="27">
        <v>195</v>
      </c>
      <c r="E49" s="27"/>
      <c r="F49" s="27">
        <v>195</v>
      </c>
      <c r="G49" s="27">
        <v>5</v>
      </c>
      <c r="H49" s="27">
        <v>90</v>
      </c>
      <c r="I49" s="29">
        <f t="shared" si="2"/>
        <v>17550</v>
      </c>
    </row>
    <row r="50" spans="2:9" x14ac:dyDescent="0.25">
      <c r="B50" s="19" t="s">
        <v>121</v>
      </c>
      <c r="C50" s="27" t="s">
        <v>167</v>
      </c>
      <c r="D50" s="27">
        <v>18</v>
      </c>
      <c r="E50" s="27"/>
      <c r="F50" s="27">
        <f t="shared" si="0"/>
        <v>18</v>
      </c>
      <c r="G50" s="27">
        <v>0</v>
      </c>
      <c r="H50" s="27">
        <v>125</v>
      </c>
      <c r="I50" s="29">
        <f t="shared" si="2"/>
        <v>2250</v>
      </c>
    </row>
    <row r="51" spans="2:9" ht="30" x14ac:dyDescent="0.25">
      <c r="B51" s="19" t="s">
        <v>122</v>
      </c>
      <c r="C51" s="27" t="s">
        <v>167</v>
      </c>
      <c r="D51" s="27">
        <v>125</v>
      </c>
      <c r="E51" s="27"/>
      <c r="F51" s="27">
        <f t="shared" si="0"/>
        <v>125</v>
      </c>
      <c r="G51" s="27">
        <v>0</v>
      </c>
      <c r="H51" s="27">
        <v>150</v>
      </c>
      <c r="I51" s="29">
        <f t="shared" si="2"/>
        <v>18750</v>
      </c>
    </row>
    <row r="52" spans="2:9" x14ac:dyDescent="0.25">
      <c r="B52" s="19" t="s">
        <v>123</v>
      </c>
      <c r="C52" s="27" t="s">
        <v>167</v>
      </c>
      <c r="D52" s="27">
        <v>76</v>
      </c>
      <c r="E52" s="27"/>
      <c r="F52" s="27">
        <f t="shared" si="0"/>
        <v>76</v>
      </c>
      <c r="G52" s="27">
        <v>0</v>
      </c>
      <c r="H52" s="27">
        <v>200</v>
      </c>
      <c r="I52" s="29">
        <f t="shared" si="2"/>
        <v>15200</v>
      </c>
    </row>
    <row r="53" spans="2:9" x14ac:dyDescent="0.25">
      <c r="B53" s="19" t="s">
        <v>124</v>
      </c>
      <c r="C53" s="27" t="s">
        <v>167</v>
      </c>
      <c r="D53" s="27">
        <v>75</v>
      </c>
      <c r="E53" s="27"/>
      <c r="F53" s="27">
        <f t="shared" si="0"/>
        <v>75</v>
      </c>
      <c r="G53" s="27">
        <v>0</v>
      </c>
      <c r="H53" s="27">
        <v>120</v>
      </c>
      <c r="I53" s="29">
        <f>+H53*F53</f>
        <v>9000</v>
      </c>
    </row>
    <row r="54" spans="2:9" ht="30" x14ac:dyDescent="0.25">
      <c r="B54" s="19" t="s">
        <v>125</v>
      </c>
      <c r="C54" s="27" t="s">
        <v>167</v>
      </c>
      <c r="D54" s="27">
        <v>87</v>
      </c>
      <c r="E54" s="22"/>
      <c r="F54" s="27">
        <f t="shared" si="0"/>
        <v>87</v>
      </c>
      <c r="G54" s="27">
        <v>0</v>
      </c>
      <c r="H54" s="27">
        <v>140</v>
      </c>
      <c r="I54" s="29">
        <f t="shared" ref="I54:I91" si="3">+H54*F54</f>
        <v>12180</v>
      </c>
    </row>
    <row r="55" spans="2:9" x14ac:dyDescent="0.25">
      <c r="B55" s="19" t="s">
        <v>126</v>
      </c>
      <c r="C55" s="27" t="s">
        <v>179</v>
      </c>
      <c r="D55" s="27">
        <v>108</v>
      </c>
      <c r="E55" s="22"/>
      <c r="F55" s="27">
        <f t="shared" si="0"/>
        <v>108</v>
      </c>
      <c r="G55" s="27">
        <v>0</v>
      </c>
      <c r="H55" s="27">
        <v>140</v>
      </c>
      <c r="I55" s="29">
        <f t="shared" si="3"/>
        <v>15120</v>
      </c>
    </row>
    <row r="56" spans="2:9" x14ac:dyDescent="0.25">
      <c r="B56" s="19" t="s">
        <v>127</v>
      </c>
      <c r="C56" s="27" t="s">
        <v>167</v>
      </c>
      <c r="D56" s="27">
        <v>85</v>
      </c>
      <c r="E56" s="22"/>
      <c r="F56" s="27">
        <f t="shared" si="0"/>
        <v>85</v>
      </c>
      <c r="G56" s="27">
        <v>0</v>
      </c>
      <c r="H56" s="27">
        <v>130</v>
      </c>
      <c r="I56" s="29">
        <f t="shared" si="3"/>
        <v>11050</v>
      </c>
    </row>
    <row r="57" spans="2:9" x14ac:dyDescent="0.25">
      <c r="B57" s="19" t="s">
        <v>128</v>
      </c>
      <c r="C57" s="27" t="s">
        <v>167</v>
      </c>
      <c r="D57" s="27">
        <v>500</v>
      </c>
      <c r="E57" s="22"/>
      <c r="F57" s="27">
        <v>450</v>
      </c>
      <c r="G57" s="27">
        <v>50</v>
      </c>
      <c r="H57" s="27">
        <v>67</v>
      </c>
      <c r="I57" s="29">
        <f t="shared" si="3"/>
        <v>30150</v>
      </c>
    </row>
    <row r="58" spans="2:9" x14ac:dyDescent="0.25">
      <c r="B58" s="19" t="s">
        <v>129</v>
      </c>
      <c r="C58" s="27" t="s">
        <v>167</v>
      </c>
      <c r="D58" s="27">
        <v>45</v>
      </c>
      <c r="E58" s="22"/>
      <c r="F58" s="27">
        <v>40</v>
      </c>
      <c r="G58" s="27">
        <v>5</v>
      </c>
      <c r="H58" s="27">
        <v>150</v>
      </c>
      <c r="I58" s="29">
        <f t="shared" si="3"/>
        <v>6000</v>
      </c>
    </row>
    <row r="59" spans="2:9" ht="30" x14ac:dyDescent="0.25">
      <c r="B59" s="19" t="s">
        <v>130</v>
      </c>
      <c r="C59" s="27" t="s">
        <v>167</v>
      </c>
      <c r="D59" s="27">
        <v>30</v>
      </c>
      <c r="E59" s="22"/>
      <c r="F59" s="27">
        <v>25</v>
      </c>
      <c r="G59" s="27">
        <v>5</v>
      </c>
      <c r="H59" s="27">
        <v>150</v>
      </c>
      <c r="I59" s="29">
        <f t="shared" si="3"/>
        <v>3750</v>
      </c>
    </row>
    <row r="60" spans="2:9" x14ac:dyDescent="0.25">
      <c r="B60" s="19" t="s">
        <v>131</v>
      </c>
      <c r="C60" s="27" t="s">
        <v>167</v>
      </c>
      <c r="D60" s="27">
        <v>100</v>
      </c>
      <c r="E60" s="22"/>
      <c r="F60" s="27">
        <f t="shared" si="0"/>
        <v>100</v>
      </c>
      <c r="G60" s="27">
        <v>0</v>
      </c>
      <c r="H60" s="27">
        <v>150</v>
      </c>
      <c r="I60" s="29">
        <f t="shared" si="3"/>
        <v>15000</v>
      </c>
    </row>
    <row r="61" spans="2:9" ht="30" x14ac:dyDescent="0.25">
      <c r="B61" s="19" t="s">
        <v>132</v>
      </c>
      <c r="C61" s="27" t="s">
        <v>167</v>
      </c>
      <c r="D61" s="27">
        <v>23</v>
      </c>
      <c r="E61" s="22"/>
      <c r="F61" s="27">
        <v>20</v>
      </c>
      <c r="G61" s="27">
        <v>3</v>
      </c>
      <c r="H61" s="27">
        <v>150</v>
      </c>
      <c r="I61" s="29">
        <f t="shared" si="3"/>
        <v>3000</v>
      </c>
    </row>
    <row r="62" spans="2:9" ht="30" x14ac:dyDescent="0.25">
      <c r="B62" s="19" t="s">
        <v>133</v>
      </c>
      <c r="C62" s="27" t="s">
        <v>167</v>
      </c>
      <c r="D62" s="27">
        <v>65</v>
      </c>
      <c r="E62" s="22"/>
      <c r="F62" s="27">
        <f t="shared" si="0"/>
        <v>65</v>
      </c>
      <c r="G62" s="27">
        <v>0</v>
      </c>
      <c r="H62" s="27">
        <v>180</v>
      </c>
      <c r="I62" s="29">
        <f t="shared" si="3"/>
        <v>11700</v>
      </c>
    </row>
    <row r="63" spans="2:9" x14ac:dyDescent="0.25">
      <c r="B63" s="19" t="s">
        <v>134</v>
      </c>
      <c r="C63" s="27" t="s">
        <v>167</v>
      </c>
      <c r="D63" s="27">
        <v>94</v>
      </c>
      <c r="E63" s="22"/>
      <c r="F63" s="27">
        <f t="shared" si="0"/>
        <v>93</v>
      </c>
      <c r="G63" s="27">
        <v>1</v>
      </c>
      <c r="H63" s="27">
        <v>130</v>
      </c>
      <c r="I63" s="29">
        <f t="shared" si="3"/>
        <v>12090</v>
      </c>
    </row>
    <row r="64" spans="2:9" ht="30" x14ac:dyDescent="0.25">
      <c r="B64" s="19" t="s">
        <v>135</v>
      </c>
      <c r="C64" s="27" t="s">
        <v>167</v>
      </c>
      <c r="D64" s="27">
        <v>170</v>
      </c>
      <c r="E64" s="22"/>
      <c r="F64" s="27">
        <f t="shared" si="0"/>
        <v>170</v>
      </c>
      <c r="G64" s="27">
        <v>0</v>
      </c>
      <c r="H64" s="27">
        <v>110</v>
      </c>
      <c r="I64" s="29">
        <f t="shared" si="3"/>
        <v>18700</v>
      </c>
    </row>
    <row r="65" spans="2:9" x14ac:dyDescent="0.25">
      <c r="B65" s="19" t="s">
        <v>136</v>
      </c>
      <c r="C65" s="27" t="s">
        <v>167</v>
      </c>
      <c r="D65" s="27">
        <v>148</v>
      </c>
      <c r="E65" s="22"/>
      <c r="F65" s="27">
        <f t="shared" si="0"/>
        <v>146</v>
      </c>
      <c r="G65" s="27">
        <v>2</v>
      </c>
      <c r="H65" s="27">
        <v>130</v>
      </c>
      <c r="I65" s="29">
        <f t="shared" si="3"/>
        <v>18980</v>
      </c>
    </row>
    <row r="66" spans="2:9" ht="30" x14ac:dyDescent="0.25">
      <c r="B66" s="19" t="s">
        <v>137</v>
      </c>
      <c r="C66" s="27" t="s">
        <v>167</v>
      </c>
      <c r="D66" s="27">
        <v>75</v>
      </c>
      <c r="E66" s="22"/>
      <c r="F66" s="27">
        <f t="shared" si="0"/>
        <v>75</v>
      </c>
      <c r="G66" s="27">
        <v>0</v>
      </c>
      <c r="H66" s="27">
        <v>140</v>
      </c>
      <c r="I66" s="29">
        <f t="shared" si="3"/>
        <v>10500</v>
      </c>
    </row>
    <row r="67" spans="2:9" x14ac:dyDescent="0.25">
      <c r="B67" s="19" t="s">
        <v>138</v>
      </c>
      <c r="C67" s="27" t="s">
        <v>167</v>
      </c>
      <c r="D67" s="27">
        <v>62</v>
      </c>
      <c r="E67" s="22"/>
      <c r="F67" s="27">
        <v>60</v>
      </c>
      <c r="G67" s="27">
        <v>2</v>
      </c>
      <c r="H67" s="27">
        <v>140</v>
      </c>
      <c r="I67" s="29">
        <f t="shared" si="3"/>
        <v>8400</v>
      </c>
    </row>
    <row r="68" spans="2:9" x14ac:dyDescent="0.25">
      <c r="B68" s="19" t="s">
        <v>139</v>
      </c>
      <c r="C68" s="27" t="s">
        <v>167</v>
      </c>
      <c r="D68" s="27">
        <v>57</v>
      </c>
      <c r="E68" s="22"/>
      <c r="F68" s="27">
        <v>56</v>
      </c>
      <c r="G68" s="27">
        <v>1</v>
      </c>
      <c r="H68" s="27">
        <v>130</v>
      </c>
      <c r="I68" s="29">
        <f t="shared" si="3"/>
        <v>7280</v>
      </c>
    </row>
    <row r="69" spans="2:9" x14ac:dyDescent="0.25">
      <c r="B69" s="19" t="s">
        <v>140</v>
      </c>
      <c r="C69" s="27" t="s">
        <v>167</v>
      </c>
      <c r="D69" s="27">
        <v>72</v>
      </c>
      <c r="E69" s="22"/>
      <c r="F69" s="27">
        <v>70</v>
      </c>
      <c r="G69" s="27">
        <v>2</v>
      </c>
      <c r="H69" s="27">
        <v>130</v>
      </c>
      <c r="I69" s="29">
        <f t="shared" si="3"/>
        <v>9100</v>
      </c>
    </row>
    <row r="70" spans="2:9" ht="30" x14ac:dyDescent="0.25">
      <c r="B70" s="19" t="s">
        <v>141</v>
      </c>
      <c r="C70" s="27" t="s">
        <v>167</v>
      </c>
      <c r="D70" s="27">
        <v>72</v>
      </c>
      <c r="E70" s="22"/>
      <c r="F70" s="27">
        <v>71</v>
      </c>
      <c r="G70" s="27">
        <v>1</v>
      </c>
      <c r="H70" s="27">
        <v>130</v>
      </c>
      <c r="I70" s="29">
        <f t="shared" si="3"/>
        <v>9230</v>
      </c>
    </row>
    <row r="71" spans="2:9" x14ac:dyDescent="0.25">
      <c r="B71" s="19" t="s">
        <v>142</v>
      </c>
      <c r="C71" s="27" t="s">
        <v>167</v>
      </c>
      <c r="D71" s="27">
        <v>77</v>
      </c>
      <c r="E71" s="22"/>
      <c r="F71" s="27">
        <v>76</v>
      </c>
      <c r="G71" s="27">
        <v>1</v>
      </c>
      <c r="H71" s="27">
        <v>130</v>
      </c>
      <c r="I71" s="29">
        <f t="shared" si="3"/>
        <v>9880</v>
      </c>
    </row>
    <row r="72" spans="2:9" ht="30" x14ac:dyDescent="0.25">
      <c r="B72" s="19" t="s">
        <v>143</v>
      </c>
      <c r="C72" s="27" t="s">
        <v>167</v>
      </c>
      <c r="D72" s="27">
        <v>74</v>
      </c>
      <c r="E72" s="22"/>
      <c r="F72" s="27">
        <v>73</v>
      </c>
      <c r="G72" s="27">
        <v>1</v>
      </c>
      <c r="H72" s="27">
        <v>132</v>
      </c>
      <c r="I72" s="29">
        <f t="shared" si="3"/>
        <v>9636</v>
      </c>
    </row>
    <row r="73" spans="2:9" x14ac:dyDescent="0.25">
      <c r="B73" s="19" t="s">
        <v>144</v>
      </c>
      <c r="C73" s="27" t="s">
        <v>167</v>
      </c>
      <c r="D73" s="27">
        <v>82</v>
      </c>
      <c r="E73" s="22"/>
      <c r="F73" s="27">
        <v>81</v>
      </c>
      <c r="G73" s="27">
        <v>1</v>
      </c>
      <c r="H73" s="27">
        <v>132</v>
      </c>
      <c r="I73" s="29">
        <f t="shared" si="3"/>
        <v>10692</v>
      </c>
    </row>
    <row r="74" spans="2:9" ht="30" x14ac:dyDescent="0.25">
      <c r="B74" s="19" t="s">
        <v>145</v>
      </c>
      <c r="C74" s="27" t="s">
        <v>167</v>
      </c>
      <c r="D74" s="27">
        <v>82</v>
      </c>
      <c r="E74" s="22"/>
      <c r="F74" s="27">
        <v>81</v>
      </c>
      <c r="G74" s="27">
        <v>1</v>
      </c>
      <c r="H74" s="27">
        <v>124</v>
      </c>
      <c r="I74" s="29">
        <f t="shared" si="3"/>
        <v>10044</v>
      </c>
    </row>
    <row r="75" spans="2:9" x14ac:dyDescent="0.25">
      <c r="B75" s="19" t="s">
        <v>146</v>
      </c>
      <c r="C75" s="27" t="s">
        <v>167</v>
      </c>
      <c r="D75" s="27">
        <v>80</v>
      </c>
      <c r="E75" s="22"/>
      <c r="F75" s="27">
        <v>79</v>
      </c>
      <c r="G75" s="27">
        <v>1</v>
      </c>
      <c r="H75" s="27">
        <v>135</v>
      </c>
      <c r="I75" s="29">
        <f t="shared" si="3"/>
        <v>10665</v>
      </c>
    </row>
    <row r="76" spans="2:9" x14ac:dyDescent="0.25">
      <c r="B76" s="19" t="s">
        <v>147</v>
      </c>
      <c r="C76" s="27" t="s">
        <v>167</v>
      </c>
      <c r="D76" s="27">
        <v>30</v>
      </c>
      <c r="E76" s="22"/>
      <c r="F76" s="27">
        <v>29</v>
      </c>
      <c r="G76" s="27">
        <v>1</v>
      </c>
      <c r="H76" s="27">
        <v>124</v>
      </c>
      <c r="I76" s="29">
        <f t="shared" si="3"/>
        <v>3596</v>
      </c>
    </row>
    <row r="77" spans="2:9" x14ac:dyDescent="0.25">
      <c r="B77" s="19" t="s">
        <v>148</v>
      </c>
      <c r="C77" s="27" t="s">
        <v>167</v>
      </c>
      <c r="D77" s="27">
        <v>81</v>
      </c>
      <c r="E77" s="22"/>
      <c r="F77" s="27">
        <v>80</v>
      </c>
      <c r="G77" s="27">
        <v>1</v>
      </c>
      <c r="H77" s="27">
        <v>135</v>
      </c>
      <c r="I77" s="29">
        <f t="shared" si="3"/>
        <v>10800</v>
      </c>
    </row>
    <row r="78" spans="2:9" x14ac:dyDescent="0.25">
      <c r="B78" s="19" t="s">
        <v>149</v>
      </c>
      <c r="C78" s="27" t="s">
        <v>167</v>
      </c>
      <c r="D78" s="27">
        <v>93</v>
      </c>
      <c r="E78" s="22"/>
      <c r="F78" s="27">
        <f t="shared" ref="F78:F91" si="4">+D78-G78</f>
        <v>93</v>
      </c>
      <c r="G78" s="27">
        <v>0</v>
      </c>
      <c r="H78" s="27">
        <v>132</v>
      </c>
      <c r="I78" s="29">
        <f t="shared" si="3"/>
        <v>12276</v>
      </c>
    </row>
    <row r="79" spans="2:9" ht="30" x14ac:dyDescent="0.25">
      <c r="B79" s="19" t="s">
        <v>150</v>
      </c>
      <c r="C79" s="27" t="s">
        <v>167</v>
      </c>
      <c r="D79" s="27">
        <v>100</v>
      </c>
      <c r="E79" s="22"/>
      <c r="F79" s="27">
        <f t="shared" si="4"/>
        <v>100</v>
      </c>
      <c r="G79" s="27">
        <v>0</v>
      </c>
      <c r="H79" s="27">
        <v>132</v>
      </c>
      <c r="I79" s="29">
        <f t="shared" si="3"/>
        <v>13200</v>
      </c>
    </row>
    <row r="80" spans="2:9" ht="30" x14ac:dyDescent="0.25">
      <c r="B80" s="19" t="s">
        <v>151</v>
      </c>
      <c r="C80" s="27" t="s">
        <v>167</v>
      </c>
      <c r="D80" s="27">
        <v>92</v>
      </c>
      <c r="E80" s="22"/>
      <c r="F80" s="27">
        <f t="shared" si="4"/>
        <v>92</v>
      </c>
      <c r="G80" s="27">
        <v>0</v>
      </c>
      <c r="H80" s="27">
        <v>132</v>
      </c>
      <c r="I80" s="29">
        <f t="shared" si="3"/>
        <v>12144</v>
      </c>
    </row>
    <row r="81" spans="2:9" ht="30" x14ac:dyDescent="0.25">
      <c r="B81" s="19" t="s">
        <v>152</v>
      </c>
      <c r="C81" s="27" t="s">
        <v>167</v>
      </c>
      <c r="D81" s="27">
        <v>97</v>
      </c>
      <c r="E81" s="22"/>
      <c r="F81" s="27">
        <f t="shared" si="4"/>
        <v>97</v>
      </c>
      <c r="G81" s="27">
        <v>0</v>
      </c>
      <c r="H81" s="27">
        <v>132</v>
      </c>
      <c r="I81" s="29">
        <f t="shared" si="3"/>
        <v>12804</v>
      </c>
    </row>
    <row r="82" spans="2:9" x14ac:dyDescent="0.25">
      <c r="B82" s="24" t="s">
        <v>153</v>
      </c>
      <c r="C82" s="27" t="s">
        <v>167</v>
      </c>
      <c r="D82" s="27">
        <v>98</v>
      </c>
      <c r="E82" s="22"/>
      <c r="F82" s="27">
        <f t="shared" si="4"/>
        <v>98</v>
      </c>
      <c r="G82" s="27">
        <v>0</v>
      </c>
      <c r="H82" s="27">
        <v>132</v>
      </c>
      <c r="I82" s="29">
        <f t="shared" si="3"/>
        <v>12936</v>
      </c>
    </row>
    <row r="83" spans="2:9" x14ac:dyDescent="0.25">
      <c r="B83" s="24" t="s">
        <v>154</v>
      </c>
      <c r="C83" s="27" t="s">
        <v>167</v>
      </c>
      <c r="D83" s="27">
        <v>958</v>
      </c>
      <c r="E83" s="22"/>
      <c r="F83" s="27">
        <v>958</v>
      </c>
      <c r="G83" s="27">
        <v>0</v>
      </c>
      <c r="H83" s="27">
        <v>132</v>
      </c>
      <c r="I83" s="29">
        <f>F83*H83</f>
        <v>126456</v>
      </c>
    </row>
    <row r="84" spans="2:9" ht="25.5" x14ac:dyDescent="0.25">
      <c r="B84" s="24" t="s">
        <v>155</v>
      </c>
      <c r="C84" s="27" t="s">
        <v>167</v>
      </c>
      <c r="D84" s="27">
        <v>98</v>
      </c>
      <c r="E84" s="22"/>
      <c r="F84" s="27">
        <f t="shared" si="4"/>
        <v>98</v>
      </c>
      <c r="G84" s="27">
        <v>0</v>
      </c>
      <c r="H84" s="27">
        <v>132</v>
      </c>
      <c r="I84" s="29">
        <f t="shared" si="3"/>
        <v>12936</v>
      </c>
    </row>
    <row r="85" spans="2:9" x14ac:dyDescent="0.25">
      <c r="B85" s="24" t="s">
        <v>156</v>
      </c>
      <c r="C85" s="27" t="s">
        <v>167</v>
      </c>
      <c r="D85" s="27">
        <v>93</v>
      </c>
      <c r="E85" s="22"/>
      <c r="F85" s="27">
        <f t="shared" si="4"/>
        <v>93</v>
      </c>
      <c r="G85" s="27">
        <v>0</v>
      </c>
      <c r="H85" s="27">
        <v>132</v>
      </c>
      <c r="I85" s="29">
        <f t="shared" si="3"/>
        <v>12276</v>
      </c>
    </row>
    <row r="86" spans="2:9" x14ac:dyDescent="0.25">
      <c r="B86" s="24" t="s">
        <v>157</v>
      </c>
      <c r="C86" s="27" t="s">
        <v>167</v>
      </c>
      <c r="D86" s="27">
        <v>98</v>
      </c>
      <c r="E86" s="22"/>
      <c r="F86" s="27">
        <f t="shared" si="4"/>
        <v>98</v>
      </c>
      <c r="G86" s="27">
        <v>0</v>
      </c>
      <c r="H86" s="27">
        <v>132</v>
      </c>
      <c r="I86" s="29">
        <f t="shared" si="3"/>
        <v>12936</v>
      </c>
    </row>
    <row r="87" spans="2:9" ht="25.5" x14ac:dyDescent="0.25">
      <c r="B87" s="24" t="s">
        <v>158</v>
      </c>
      <c r="C87" s="27" t="s">
        <v>167</v>
      </c>
      <c r="D87" s="27">
        <v>100</v>
      </c>
      <c r="E87" s="22"/>
      <c r="F87" s="27">
        <f t="shared" si="4"/>
        <v>100</v>
      </c>
      <c r="G87" s="27">
        <v>0</v>
      </c>
      <c r="H87" s="27">
        <v>132</v>
      </c>
      <c r="I87" s="29">
        <f t="shared" si="3"/>
        <v>13200</v>
      </c>
    </row>
    <row r="88" spans="2:9" ht="25.5" x14ac:dyDescent="0.25">
      <c r="B88" s="24" t="s">
        <v>159</v>
      </c>
      <c r="C88" s="27" t="s">
        <v>167</v>
      </c>
      <c r="D88" s="27">
        <v>100</v>
      </c>
      <c r="E88" s="22"/>
      <c r="F88" s="27">
        <f t="shared" si="4"/>
        <v>100</v>
      </c>
      <c r="G88" s="27">
        <v>0</v>
      </c>
      <c r="H88" s="27">
        <v>132</v>
      </c>
      <c r="I88" s="29">
        <f t="shared" si="3"/>
        <v>13200</v>
      </c>
    </row>
    <row r="89" spans="2:9" ht="30" x14ac:dyDescent="0.25">
      <c r="B89" s="19" t="s">
        <v>160</v>
      </c>
      <c r="C89" s="27" t="s">
        <v>167</v>
      </c>
      <c r="D89" s="27">
        <v>100</v>
      </c>
      <c r="E89" s="22"/>
      <c r="F89" s="27">
        <f t="shared" si="4"/>
        <v>100</v>
      </c>
      <c r="G89" s="27">
        <v>0</v>
      </c>
      <c r="H89" s="27">
        <v>132</v>
      </c>
      <c r="I89" s="29">
        <f t="shared" si="3"/>
        <v>13200</v>
      </c>
    </row>
    <row r="90" spans="2:9" ht="30" x14ac:dyDescent="0.25">
      <c r="B90" s="19" t="s">
        <v>161</v>
      </c>
      <c r="C90" s="27" t="s">
        <v>167</v>
      </c>
      <c r="D90" s="27">
        <v>100</v>
      </c>
      <c r="E90" s="22"/>
      <c r="F90" s="27">
        <f t="shared" si="4"/>
        <v>100</v>
      </c>
      <c r="G90" s="27">
        <v>0</v>
      </c>
      <c r="H90" s="27">
        <v>132</v>
      </c>
      <c r="I90" s="29">
        <f t="shared" si="3"/>
        <v>13200</v>
      </c>
    </row>
    <row r="91" spans="2:9" ht="30" x14ac:dyDescent="0.25">
      <c r="B91" s="19" t="s">
        <v>162</v>
      </c>
      <c r="C91" s="27" t="s">
        <v>167</v>
      </c>
      <c r="D91" s="27">
        <v>100</v>
      </c>
      <c r="E91" s="22"/>
      <c r="F91" s="27">
        <f t="shared" si="4"/>
        <v>100</v>
      </c>
      <c r="G91" s="27">
        <v>0</v>
      </c>
      <c r="H91" s="27">
        <v>132</v>
      </c>
      <c r="I91" s="29">
        <f t="shared" si="3"/>
        <v>13200</v>
      </c>
    </row>
    <row r="92" spans="2:9" ht="30" x14ac:dyDescent="0.25">
      <c r="B92" s="19" t="s">
        <v>193</v>
      </c>
      <c r="C92" s="27" t="s">
        <v>167</v>
      </c>
      <c r="D92" s="27">
        <v>100</v>
      </c>
      <c r="E92" s="22"/>
      <c r="F92" s="27">
        <v>100</v>
      </c>
      <c r="G92" s="27">
        <v>0</v>
      </c>
      <c r="H92" s="27">
        <v>132</v>
      </c>
      <c r="I92" s="29">
        <v>13200</v>
      </c>
    </row>
    <row r="93" spans="2:9" x14ac:dyDescent="0.25">
      <c r="B93" s="22"/>
      <c r="C93" s="22"/>
      <c r="D93" s="22"/>
      <c r="E93" s="22"/>
      <c r="F93" s="22"/>
      <c r="G93" s="22"/>
      <c r="H93" s="22"/>
      <c r="I93" s="22"/>
    </row>
    <row r="94" spans="2:9" x14ac:dyDescent="0.25">
      <c r="B94" s="22"/>
      <c r="C94" s="22"/>
      <c r="D94" s="22"/>
      <c r="E94" s="22"/>
      <c r="F94" s="22"/>
      <c r="G94" s="22"/>
      <c r="H94" s="22"/>
      <c r="I94" s="22"/>
    </row>
    <row r="95" spans="2:9" x14ac:dyDescent="0.25">
      <c r="B95" s="22" t="s">
        <v>186</v>
      </c>
      <c r="C95" s="22"/>
      <c r="D95" s="22"/>
      <c r="E95" s="22"/>
      <c r="F95" s="22"/>
      <c r="G95" s="22"/>
      <c r="H95" s="22"/>
      <c r="I95" s="32">
        <f>SUM(I14:I94)</f>
        <v>962462</v>
      </c>
    </row>
    <row r="97" spans="1:10" x14ac:dyDescent="0.25">
      <c r="A97" s="39"/>
      <c r="B97" s="34"/>
      <c r="C97" s="33"/>
      <c r="D97" s="33"/>
      <c r="E97" s="33"/>
      <c r="F97" s="33"/>
      <c r="G97" s="33"/>
      <c r="H97" s="33"/>
      <c r="I97" s="40"/>
      <c r="J97" s="39"/>
    </row>
    <row r="98" spans="1:10" x14ac:dyDescent="0.25">
      <c r="A98" s="39"/>
      <c r="B98" s="34"/>
      <c r="C98" s="33"/>
      <c r="D98" s="33"/>
      <c r="E98" s="33"/>
      <c r="F98" s="33"/>
      <c r="G98" s="33"/>
      <c r="H98" s="33"/>
      <c r="I98" s="40"/>
      <c r="J98" s="39"/>
    </row>
    <row r="99" spans="1:10" x14ac:dyDescent="0.25">
      <c r="A99" s="39"/>
      <c r="B99" s="34"/>
      <c r="C99" s="33"/>
      <c r="D99" s="33"/>
      <c r="E99" s="33"/>
      <c r="F99" s="33"/>
      <c r="G99" s="33"/>
      <c r="H99" s="33"/>
      <c r="I99" s="40"/>
      <c r="J99" s="39"/>
    </row>
    <row r="100" spans="1:10" x14ac:dyDescent="0.25">
      <c r="A100" s="39"/>
      <c r="B100" s="34" t="s">
        <v>197</v>
      </c>
      <c r="C100" s="34"/>
      <c r="D100" s="33"/>
      <c r="E100" s="33"/>
      <c r="F100" s="33"/>
      <c r="G100" s="33"/>
      <c r="H100" s="33" t="s">
        <v>198</v>
      </c>
      <c r="I100" s="40"/>
      <c r="J100" s="39"/>
    </row>
    <row r="101" spans="1:10" x14ac:dyDescent="0.25">
      <c r="A101" s="39"/>
      <c r="B101" s="42" t="s">
        <v>199</v>
      </c>
      <c r="C101" s="34"/>
      <c r="D101" s="33"/>
      <c r="E101" s="33"/>
      <c r="F101" s="33"/>
      <c r="G101" s="43"/>
      <c r="H101" s="43" t="s">
        <v>200</v>
      </c>
      <c r="I101" s="44"/>
      <c r="J101" s="39"/>
    </row>
    <row r="102" spans="1:10" x14ac:dyDescent="0.25">
      <c r="A102" s="39"/>
      <c r="B102" s="34"/>
      <c r="C102" s="37" t="s">
        <v>201</v>
      </c>
      <c r="D102" s="37"/>
      <c r="E102" s="35"/>
      <c r="F102" s="37"/>
      <c r="G102" s="35"/>
      <c r="H102" s="33"/>
      <c r="I102" s="40"/>
      <c r="J102" s="39"/>
    </row>
    <row r="103" spans="1:10" x14ac:dyDescent="0.25">
      <c r="A103" s="39"/>
      <c r="B103" s="34"/>
      <c r="C103" s="38" t="s">
        <v>202</v>
      </c>
      <c r="D103" s="38"/>
      <c r="E103" s="38"/>
      <c r="F103" s="35"/>
      <c r="G103" s="35"/>
      <c r="H103" s="33"/>
      <c r="I103" s="40"/>
      <c r="J103" s="39"/>
    </row>
    <row r="104" spans="1:10" ht="15.75" x14ac:dyDescent="0.25">
      <c r="A104" s="39"/>
      <c r="B104" s="52"/>
      <c r="C104" s="52"/>
      <c r="D104" s="36"/>
      <c r="E104" s="35"/>
      <c r="F104" s="35"/>
      <c r="G104" s="35"/>
      <c r="H104" s="33"/>
      <c r="I104" s="40"/>
      <c r="J104" s="39"/>
    </row>
    <row r="105" spans="1:10" x14ac:dyDescent="0.25">
      <c r="A105" s="39"/>
      <c r="B105" s="41"/>
      <c r="C105" s="41"/>
      <c r="D105" s="34"/>
      <c r="E105" s="33"/>
      <c r="F105" s="33"/>
      <c r="G105" s="33"/>
      <c r="H105" s="33"/>
      <c r="I105" s="40"/>
      <c r="J105" s="39"/>
    </row>
  </sheetData>
  <mergeCells count="6">
    <mergeCell ref="B104:C104"/>
    <mergeCell ref="G7:H7"/>
    <mergeCell ref="I7:I10"/>
    <mergeCell ref="B12:B13"/>
    <mergeCell ref="C12:C13"/>
    <mergeCell ref="E12:E13"/>
  </mergeCells>
  <pageMargins left="0.25" right="0.25" top="0.75" bottom="0.75" header="0.3" footer="0.3"/>
  <pageSetup scale="65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MAT. OFICINA </vt:lpstr>
      <vt:lpstr>INVENTARIO MAT. LIMPIEZA</vt:lpstr>
      <vt:lpstr>INVENTARIO 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Usuario de Windows</cp:lastModifiedBy>
  <cp:lastPrinted>2024-04-03T14:40:46Z</cp:lastPrinted>
  <dcterms:created xsi:type="dcterms:W3CDTF">2024-02-09T11:45:28Z</dcterms:created>
  <dcterms:modified xsi:type="dcterms:W3CDTF">2024-04-15T17:00:41Z</dcterms:modified>
</cp:coreProperties>
</file>