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nuevos formularios 2023\Junio 2023\agosto 2023\"/>
    </mc:Choice>
  </mc:AlternateContent>
  <bookViews>
    <workbookView xWindow="0" yWindow="0" windowWidth="20460" windowHeight="762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W47" i="1"/>
  <c r="W49" i="1" s="1"/>
  <c r="V47" i="1"/>
  <c r="U47" i="1"/>
  <c r="T47" i="1"/>
  <c r="S47" i="1"/>
  <c r="R47" i="1"/>
  <c r="Q47" i="1"/>
  <c r="P47" i="1"/>
  <c r="O47" i="1"/>
  <c r="G47" i="1"/>
  <c r="F47" i="1"/>
  <c r="W44" i="1"/>
  <c r="G42" i="1"/>
  <c r="F42" i="1"/>
  <c r="W39" i="1"/>
  <c r="S39" i="1"/>
  <c r="L39" i="1"/>
  <c r="L49" i="1" s="1"/>
  <c r="H39" i="1"/>
  <c r="H49" i="1" s="1"/>
  <c r="V38" i="1"/>
  <c r="U38" i="1"/>
  <c r="T38" i="1"/>
  <c r="S38" i="1"/>
  <c r="R38" i="1"/>
  <c r="Q38" i="1"/>
  <c r="P38" i="1"/>
  <c r="O38" i="1"/>
  <c r="O39" i="1" s="1"/>
  <c r="O49" i="1" s="1"/>
  <c r="N38" i="1"/>
  <c r="M38" i="1"/>
  <c r="L38" i="1"/>
  <c r="K38" i="1"/>
  <c r="K39" i="1" s="1"/>
  <c r="K49" i="1" s="1"/>
  <c r="J38" i="1"/>
  <c r="I38" i="1"/>
  <c r="H38" i="1"/>
  <c r="G38" i="1"/>
  <c r="G39" i="1" s="1"/>
  <c r="G49" i="1" s="1"/>
  <c r="F38" i="1"/>
  <c r="W37" i="1"/>
  <c r="V37" i="1"/>
  <c r="U37" i="1"/>
  <c r="P37" i="1"/>
  <c r="O37" i="1"/>
  <c r="N37" i="1"/>
  <c r="M37" i="1"/>
  <c r="L37" i="1"/>
  <c r="K37" i="1"/>
  <c r="J37" i="1"/>
  <c r="H37" i="1"/>
  <c r="G37" i="1"/>
  <c r="F37" i="1"/>
  <c r="W34" i="1"/>
  <c r="V34" i="1"/>
  <c r="V49" i="1" s="1"/>
  <c r="U34" i="1"/>
  <c r="U49" i="1" s="1"/>
  <c r="T34" i="1"/>
  <c r="T49" i="1" s="1"/>
  <c r="S34" i="1"/>
  <c r="R34" i="1"/>
  <c r="R49" i="1" s="1"/>
  <c r="Q34" i="1"/>
  <c r="Q49" i="1" s="1"/>
  <c r="P34" i="1"/>
  <c r="P49" i="1" s="1"/>
  <c r="O34" i="1"/>
  <c r="N34" i="1"/>
  <c r="N39" i="1" s="1"/>
  <c r="N49" i="1" s="1"/>
  <c r="M34" i="1"/>
  <c r="M39" i="1" s="1"/>
  <c r="M49" i="1" s="1"/>
  <c r="L34" i="1"/>
  <c r="K34" i="1"/>
  <c r="J34" i="1"/>
  <c r="J39" i="1" s="1"/>
  <c r="J49" i="1" s="1"/>
  <c r="I34" i="1"/>
  <c r="I39" i="1" s="1"/>
  <c r="I49" i="1" s="1"/>
  <c r="H34" i="1"/>
  <c r="G34" i="1"/>
  <c r="F34" i="1"/>
  <c r="F39" i="1" s="1"/>
  <c r="F49" i="1" s="1"/>
  <c r="W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V26" i="1"/>
  <c r="U26" i="1"/>
  <c r="S26" i="1"/>
  <c r="S51" i="1" s="1"/>
  <c r="R26" i="1"/>
  <c r="R51" i="1" s="1"/>
  <c r="Q26" i="1"/>
  <c r="O26" i="1"/>
  <c r="O51" i="1" s="1"/>
  <c r="N26" i="1"/>
  <c r="M26" i="1"/>
  <c r="K26" i="1"/>
  <c r="J26" i="1"/>
  <c r="I26" i="1"/>
  <c r="G26" i="1"/>
  <c r="F26" i="1"/>
  <c r="W24" i="1"/>
  <c r="W26" i="1" s="1"/>
  <c r="W51" i="1" s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W23" i="1"/>
  <c r="V23" i="1"/>
  <c r="U23" i="1"/>
  <c r="W20" i="1"/>
  <c r="V20" i="1"/>
  <c r="U20" i="1"/>
  <c r="T20" i="1"/>
  <c r="T26" i="1" s="1"/>
  <c r="S20" i="1"/>
  <c r="R20" i="1"/>
  <c r="Q20" i="1"/>
  <c r="P20" i="1"/>
  <c r="P26" i="1" s="1"/>
  <c r="O20" i="1"/>
  <c r="N20" i="1"/>
  <c r="M20" i="1"/>
  <c r="L20" i="1"/>
  <c r="L26" i="1" s="1"/>
  <c r="K20" i="1"/>
  <c r="J20" i="1"/>
  <c r="I20" i="1"/>
  <c r="H20" i="1"/>
  <c r="H26" i="1" s="1"/>
  <c r="G20" i="1"/>
  <c r="F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9" i="1"/>
  <c r="C6" i="1"/>
  <c r="P51" i="1" l="1"/>
  <c r="T51" i="1"/>
  <c r="U51" i="1"/>
  <c r="Q51" i="1"/>
  <c r="V51" i="1"/>
  <c r="Q39" i="1"/>
  <c r="U39" i="1"/>
  <c r="R39" i="1"/>
  <c r="V39" i="1"/>
  <c r="P39" i="1"/>
  <c r="T39" i="1"/>
</calcChain>
</file>

<file path=xl/sharedStrings.xml><?xml version="1.0" encoding="utf-8"?>
<sst xmlns="http://schemas.openxmlformats.org/spreadsheetml/2006/main" count="67" uniqueCount="61">
  <si>
    <t xml:space="preserve">Hospital Regional Evangelina Rodriguez </t>
  </si>
  <si>
    <t>Estado de Situación Financiera</t>
  </si>
  <si>
    <t>(Valores en RD$)</t>
  </si>
  <si>
    <t>HRER 4.1.2.3.01 Elaboracion y analisis de Estados Financieros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</si>
  <si>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</si>
  <si>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</si>
  <si>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</si>
  <si>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</si>
  <si>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</si>
  <si>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</si>
  <si>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</si>
  <si>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</si>
  <si>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</si>
  <si>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</si>
  <si>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</si>
  <si>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</si>
  <si>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Mapeo</t>
  </si>
  <si>
    <t>Activos</t>
  </si>
  <si>
    <t>Activos corrientes</t>
  </si>
  <si>
    <t>0001</t>
  </si>
  <si>
    <t>Efectivo y equivalentes de efectivo (Nota 7)</t>
  </si>
  <si>
    <t>0004</t>
  </si>
  <si>
    <t>Cuenta por cobrar a corto plazo (Notas 8)</t>
  </si>
  <si>
    <t>0005</t>
  </si>
  <si>
    <t>Inventarios (Nota 9)</t>
  </si>
  <si>
    <t>Total activos corrientes</t>
  </si>
  <si>
    <t>Activos no corrientes</t>
  </si>
  <si>
    <t>0009</t>
  </si>
  <si>
    <t>Documentos por cobrar a largo plazo (Nota 15)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</si>
  <si>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</si>
  <si>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</si>
  <si>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</si>
  <si>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</si>
  <si>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</si>
  <si>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</si>
  <si>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 (Nota 11)</t>
  </si>
  <si>
    <t>0019</t>
  </si>
  <si>
    <t>Retenciones y acumulaciones por pagar (Nota 12)</t>
  </si>
  <si>
    <t>0021</t>
  </si>
  <si>
    <t>Beneficios a empleados a corto plazo (Nota 13)</t>
  </si>
  <si>
    <t>Otros Pasivos corrientes (Nota 18, 19, 20, 21)</t>
  </si>
  <si>
    <t>Total pasivos corrientes</t>
  </si>
  <si>
    <t>Pasivos no corrientes</t>
  </si>
  <si>
    <t>0024</t>
  </si>
  <si>
    <t>Cuentas por pagar a largo plazo (Nota 14)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</si>
  <si>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</si>
  <si>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</si>
  <si>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</si>
  <si>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</si>
  <si>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</si>
  <si>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</si>
  <si>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</si>
  <si>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</si>
  <si>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</si>
  <si>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</si>
  <si>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</si>
  <si>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</si>
  <si>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</si>
  <si>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</si>
  <si>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</si>
  <si>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Elaborado Po: Lic. Eileen Cisnero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</si>
</sst>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3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9" fontId="0" fillId="2" borderId="0" xfId="0" applyNumberFormat="1" applyFill="1"/>
    <xf numFmtId="0" fontId="2" fillId="2" borderId="0" xfId="0" applyFont="1" applyFill="1"/>
    <xf numFmtId="41" fontId="2" fillId="2" borderId="0" xfId="0" applyNumberFormat="1" applyFont="1" applyFill="1" applyBorder="1" applyAlignment="1"/>
    <xf numFmtId="0" fontId="0" fillId="2" borderId="0" xfId="0" applyFill="1"/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41" fontId="6" fillId="2" borderId="1" xfId="0" applyNumberFormat="1" applyFont="1" applyFill="1" applyBorder="1" applyAlignment="1">
      <alignment vertical="center"/>
    </xf>
    <xf numFmtId="41" fontId="6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/>
    <xf numFmtId="41" fontId="2" fillId="2" borderId="1" xfId="0" applyNumberFormat="1" applyFont="1" applyFill="1" applyBorder="1" applyAlignment="1"/>
    <xf numFmtId="41" fontId="6" fillId="2" borderId="4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41" fontId="2" fillId="2" borderId="0" xfId="0" applyNumberFormat="1" applyFont="1" applyFill="1"/>
    <xf numFmtId="41" fontId="2" fillId="2" borderId="0" xfId="0" applyNumberFormat="1" applyFont="1" applyFill="1" applyBorder="1"/>
    <xf numFmtId="39" fontId="2" fillId="2" borderId="0" xfId="0" applyNumberFormat="1" applyFont="1" applyFill="1" applyBorder="1" applyAlignment="1">
      <alignment vertical="center"/>
    </xf>
    <xf numFmtId="0" fontId="1" fillId="0" borderId="0" xfId="0" applyFont="1"/>
    <xf numFmtId="43" fontId="2" fillId="2" borderId="0" xfId="0" applyNumberFormat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</xdr:rowOff>
    </xdr:from>
    <xdr:to>
      <xdr:col>3</xdr:col>
      <xdr:colOff>2698750</xdr:colOff>
      <xdr:row>2</xdr:row>
      <xdr:rowOff>77470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"/>
          <a:ext cx="2984500" cy="4527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2758441</xdr:colOff>
      <xdr:row>0</xdr:row>
      <xdr:rowOff>0</xdr:rowOff>
    </xdr:from>
    <xdr:to>
      <xdr:col>23</xdr:col>
      <xdr:colOff>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4191" y="0"/>
          <a:ext cx="2118360" cy="589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wnloads/DEUDA%20DICIEMBRE%202021%20mi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Estados%20Financieros%20Formato-AL%2028%20Febrero%202021%20-%20copia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/Downloads/Estados%20Fin-Dic%202023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Rosario/Downloads/Estados%20Financieros%20a%20julio%20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ADMINISTRATIVO/Estados%20Financieros%20Diciembre%20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ownloads/Estados%20Financieros%20Enero%202022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Febrero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gosto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bril%20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CUENTAS%20X%20COBRAR%20%20Agost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DICEMBRE 2021"/>
    </sheetNames>
    <sheetDataSet>
      <sheetData sheetId="0" refreshError="1">
        <row r="89">
          <cell r="F89">
            <v>13031642.02</v>
          </cell>
          <cell r="G89">
            <v>3278454.4200000009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"/>
      <sheetName val="ESF SNS"/>
      <sheetName val="ERF SRS"/>
      <sheetName val="ECAMP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Benef. Empl x pagar Larg. Plaz"/>
      <sheetName val="Patrimonio"/>
      <sheetName val="Ingresos"/>
      <sheetName val="Gastos"/>
      <sheetName val="Total Gasto"/>
    </sheetNames>
    <sheetDataSet>
      <sheetData sheetId="0" refreshError="1">
        <row r="23">
          <cell r="C23">
            <v>0</v>
          </cell>
          <cell r="D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.SNS"/>
      <sheetName val="ERF SRS"/>
      <sheetName val="Bal Comprobacion Abril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Cuenta por Cobrar a largo plazo"/>
      <sheetName val="Ingresos"/>
      <sheetName val="Total Gasto"/>
      <sheetName val="Benef. Empl x pagar Larg. Plaz"/>
      <sheetName val="Hoja1"/>
    </sheetNames>
    <sheetDataSet>
      <sheetData sheetId="0"/>
      <sheetData sheetId="1">
        <row r="33">
          <cell r="F33">
            <v>4229192.4000000004</v>
          </cell>
        </row>
      </sheetData>
      <sheetData sheetId="2"/>
      <sheetData sheetId="3">
        <row r="7">
          <cell r="B7" t="str">
            <v>Del ejercicio terminado Al 31 de agosto del año 2023</v>
          </cell>
        </row>
        <row r="23">
          <cell r="C23">
            <v>5541366.0100000007</v>
          </cell>
        </row>
      </sheetData>
      <sheetData sheetId="4">
        <row r="19">
          <cell r="B19">
            <v>1529458.07</v>
          </cell>
        </row>
      </sheetData>
      <sheetData sheetId="5">
        <row r="18">
          <cell r="B18">
            <v>14285530</v>
          </cell>
        </row>
      </sheetData>
      <sheetData sheetId="6">
        <row r="13">
          <cell r="B13">
            <v>510235.77</v>
          </cell>
        </row>
      </sheetData>
      <sheetData sheetId="7">
        <row r="16">
          <cell r="B16">
            <v>22631.32</v>
          </cell>
        </row>
      </sheetData>
      <sheetData sheetId="8">
        <row r="16">
          <cell r="B16">
            <v>919155.31</v>
          </cell>
        </row>
      </sheetData>
      <sheetData sheetId="9">
        <row r="15">
          <cell r="B15">
            <v>2533815.7000000002</v>
          </cell>
        </row>
      </sheetData>
      <sheetData sheetId="10">
        <row r="19">
          <cell r="B19">
            <v>7919609.4000000004</v>
          </cell>
        </row>
      </sheetData>
      <sheetData sheetId="11"/>
      <sheetData sheetId="12">
        <row r="47">
          <cell r="B47">
            <v>1362173.6099999999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al Comprobacion Abr"/>
      <sheetName val="Bal Comprobacion Mayo"/>
      <sheetName val="Bal Comprobacion Junio"/>
      <sheetName val="Bal Comprobacion Julio"/>
      <sheetName val="ESF SNS"/>
      <sheetName val="Anexo Notas "/>
    </sheetNames>
    <sheetDataSet>
      <sheetData sheetId="0" refreshError="1">
        <row r="10">
          <cell r="C10">
            <v>6038369.7699999996</v>
          </cell>
        </row>
        <row r="11">
          <cell r="C11">
            <v>2726697.9199999943</v>
          </cell>
        </row>
        <row r="18">
          <cell r="D18">
            <v>13522609.74</v>
          </cell>
        </row>
        <row r="21">
          <cell r="D21">
            <v>19578905.010000002</v>
          </cell>
        </row>
        <row r="34">
          <cell r="D34">
            <v>3355082.04</v>
          </cell>
        </row>
      </sheetData>
      <sheetData sheetId="1" refreshError="1">
        <row r="10">
          <cell r="C10">
            <v>8853117.4499999993</v>
          </cell>
        </row>
        <row r="11">
          <cell r="C11">
            <v>10017000.289999994</v>
          </cell>
        </row>
        <row r="12">
          <cell r="C12">
            <v>26035133</v>
          </cell>
        </row>
        <row r="18">
          <cell r="D18">
            <v>8787960.1899999995</v>
          </cell>
        </row>
        <row r="20">
          <cell r="C20">
            <v>2847347</v>
          </cell>
        </row>
        <row r="21">
          <cell r="D21">
            <v>18708814.48</v>
          </cell>
        </row>
      </sheetData>
      <sheetData sheetId="2" refreshError="1">
        <row r="10">
          <cell r="C10">
            <v>8131336.8600000003</v>
          </cell>
        </row>
        <row r="11">
          <cell r="C11">
            <v>8670349.0199999996</v>
          </cell>
        </row>
        <row r="12">
          <cell r="C12">
            <v>9071259.5299999993</v>
          </cell>
        </row>
        <row r="18">
          <cell r="D18">
            <v>4491687.3</v>
          </cell>
        </row>
        <row r="21">
          <cell r="D21">
            <v>17827222.579999998</v>
          </cell>
        </row>
        <row r="34">
          <cell r="D34">
            <v>3141231.1189999999</v>
          </cell>
        </row>
      </sheetData>
      <sheetData sheetId="3" refreshError="1">
        <row r="10">
          <cell r="C10">
            <v>9786222.9500000011</v>
          </cell>
        </row>
        <row r="11">
          <cell r="C11">
            <v>8722552.0700000003</v>
          </cell>
        </row>
        <row r="12">
          <cell r="C12">
            <v>7639427.29</v>
          </cell>
        </row>
        <row r="18">
          <cell r="D18">
            <v>1491762.3900000001</v>
          </cell>
        </row>
        <row r="20">
          <cell r="C20">
            <v>3726072.6170000001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Julio"/>
      <sheetName val="Bal Comprobacion Agosto"/>
      <sheetName val="Bal Comprobacion Septiembre"/>
      <sheetName val="Bal Comprobacion Octubre"/>
      <sheetName val="Bal Comprobacion Noviembre"/>
      <sheetName val="Bal Comprobacion Diciembre"/>
      <sheetName val="ESF.SNS"/>
      <sheetName val="ANEXO NOTAS "/>
    </sheetNames>
    <sheetDataSet>
      <sheetData sheetId="0" refreshError="1"/>
      <sheetData sheetId="1" refreshError="1">
        <row r="10">
          <cell r="C10">
            <v>12499168.91</v>
          </cell>
        </row>
        <row r="18">
          <cell r="D18">
            <v>1255799.3699999999</v>
          </cell>
        </row>
        <row r="20">
          <cell r="C20">
            <v>2628113.9064999996</v>
          </cell>
        </row>
        <row r="21">
          <cell r="D21">
            <v>14191537.369999997</v>
          </cell>
        </row>
      </sheetData>
      <sheetData sheetId="2" refreshError="1">
        <row r="10">
          <cell r="C10">
            <v>6880777.9800000004</v>
          </cell>
        </row>
        <row r="11">
          <cell r="C11">
            <v>9611818.0699999779</v>
          </cell>
        </row>
        <row r="12">
          <cell r="C12">
            <v>5323163.3100000015</v>
          </cell>
        </row>
        <row r="18">
          <cell r="D18">
            <v>2198503.5500000003</v>
          </cell>
        </row>
        <row r="21">
          <cell r="D21">
            <v>13823934.869999999</v>
          </cell>
        </row>
        <row r="34">
          <cell r="D34">
            <v>2011021.33</v>
          </cell>
        </row>
      </sheetData>
      <sheetData sheetId="3" refreshError="1">
        <row r="10">
          <cell r="C10">
            <v>7999987.1799999997</v>
          </cell>
        </row>
        <row r="11">
          <cell r="C11">
            <v>14213410.259999976</v>
          </cell>
        </row>
        <row r="12">
          <cell r="C12">
            <v>13329706.239999998</v>
          </cell>
        </row>
        <row r="18">
          <cell r="D18">
            <v>2368128.9899999998</v>
          </cell>
        </row>
        <row r="21">
          <cell r="D21">
            <v>14580400.019999977</v>
          </cell>
        </row>
        <row r="28">
          <cell r="D28">
            <v>1402009.7</v>
          </cell>
        </row>
      </sheetData>
      <sheetData sheetId="4" refreshError="1">
        <row r="10">
          <cell r="C10">
            <v>10700224.689999999</v>
          </cell>
        </row>
        <row r="11">
          <cell r="C11">
            <v>13806156.409999968</v>
          </cell>
        </row>
        <row r="12">
          <cell r="C12">
            <v>20548976.789999999</v>
          </cell>
        </row>
        <row r="18">
          <cell r="D18">
            <v>1299288.28</v>
          </cell>
        </row>
        <row r="21">
          <cell r="D21">
            <v>13750297.869999999</v>
          </cell>
        </row>
        <row r="34">
          <cell r="D34">
            <v>2011021.33</v>
          </cell>
        </row>
      </sheetData>
      <sheetData sheetId="5" refreshError="1">
        <row r="10">
          <cell r="C10">
            <v>12181300.399999999</v>
          </cell>
        </row>
        <row r="11">
          <cell r="C11">
            <v>11814381.922999967</v>
          </cell>
        </row>
        <row r="12">
          <cell r="C12">
            <v>4136532.4899999993</v>
          </cell>
        </row>
        <row r="34">
          <cell r="D34">
            <v>3759866.057</v>
          </cell>
        </row>
      </sheetData>
      <sheetData sheetId="6" refreshError="1"/>
      <sheetData sheetId="7" refreshError="1">
        <row r="33">
          <cell r="G33">
            <v>7190673.330000001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 refreshError="1">
        <row r="10">
          <cell r="C10">
            <v>9530060.3000000007</v>
          </cell>
        </row>
        <row r="21">
          <cell r="D21">
            <v>14713227.019999998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 refreshError="1">
        <row r="10">
          <cell r="C10">
            <v>7220510.4299999997</v>
          </cell>
        </row>
        <row r="21">
          <cell r="D21">
            <v>11884059.039999999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  <sheetName val="ERF SRS"/>
    </sheetNames>
    <sheetDataSet>
      <sheetData sheetId="0" refreshError="1"/>
      <sheetData sheetId="1" refreshError="1"/>
      <sheetData sheetId="2" refreshError="1">
        <row r="19">
          <cell r="O19">
            <v>7145941.2999999998</v>
          </cell>
          <cell r="P19">
            <v>8339881.3899999997</v>
          </cell>
          <cell r="Q19">
            <v>7495750.6699999999</v>
          </cell>
          <cell r="R19">
            <v>6142944</v>
          </cell>
        </row>
        <row r="26">
          <cell r="M26">
            <v>6803233.2000000002</v>
          </cell>
          <cell r="N26">
            <v>8236479.5299999993</v>
          </cell>
          <cell r="O26">
            <v>7436738.2200000007</v>
          </cell>
          <cell r="P26">
            <v>6769953.3000000007</v>
          </cell>
          <cell r="Q26">
            <v>6105871.2199999997</v>
          </cell>
          <cell r="R26">
            <v>5042737</v>
          </cell>
        </row>
        <row r="34">
          <cell r="M34">
            <v>4524152.2699999996</v>
          </cell>
          <cell r="N34">
            <v>2245461.1</v>
          </cell>
          <cell r="O34">
            <v>2245461.1</v>
          </cell>
          <cell r="P34">
            <v>2245461.1</v>
          </cell>
          <cell r="Q34">
            <v>2588635.5699999998</v>
          </cell>
          <cell r="R34">
            <v>2588635</v>
          </cell>
        </row>
        <row r="39">
          <cell r="M39">
            <v>0</v>
          </cell>
          <cell r="N39">
            <v>2499075</v>
          </cell>
          <cell r="O39">
            <v>2495750.37</v>
          </cell>
          <cell r="P39">
            <v>2495319.0299999998</v>
          </cell>
          <cell r="Q39">
            <v>2496354.08</v>
          </cell>
          <cell r="R39">
            <v>2494880</v>
          </cell>
        </row>
        <row r="43">
          <cell r="O43">
            <v>1719061.66</v>
          </cell>
          <cell r="P43">
            <v>1205716.45</v>
          </cell>
          <cell r="Q43">
            <v>427797.28</v>
          </cell>
          <cell r="R43">
            <v>330223</v>
          </cell>
        </row>
        <row r="44">
          <cell r="M44">
            <v>3267495.96</v>
          </cell>
          <cell r="N44">
            <v>1570580.9</v>
          </cell>
        </row>
        <row r="48">
          <cell r="R48">
            <v>2807325.04</v>
          </cell>
        </row>
        <row r="53">
          <cell r="R53">
            <v>7919609.4000000004</v>
          </cell>
        </row>
        <row r="65">
          <cell r="M65">
            <v>524610</v>
          </cell>
          <cell r="N65">
            <v>6091808</v>
          </cell>
          <cell r="O65">
            <v>6084597.6600000001</v>
          </cell>
          <cell r="P65">
            <v>6084597.6600000001</v>
          </cell>
          <cell r="Q65">
            <v>5425535</v>
          </cell>
          <cell r="R65">
            <v>5425535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</sheetNames>
    <sheetDataSet>
      <sheetData sheetId="0" refreshError="1"/>
      <sheetData sheetId="1" refreshError="1"/>
      <sheetData sheetId="2" refreshError="1">
        <row r="19">
          <cell r="O19">
            <v>7220770.54</v>
          </cell>
        </row>
        <row r="26">
          <cell r="O26">
            <v>7385459.1500000004</v>
          </cell>
        </row>
        <row r="34">
          <cell r="O34">
            <v>2133187</v>
          </cell>
        </row>
        <row r="39">
          <cell r="O39">
            <v>2495750.37</v>
          </cell>
        </row>
        <row r="43">
          <cell r="O43">
            <v>1719061.66</v>
          </cell>
        </row>
        <row r="56">
          <cell r="O56">
            <v>6084597.6600000001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SA"/>
      <sheetName val="SENASA SUBSIDIADO"/>
      <sheetName val="SALUD SEGURA"/>
      <sheetName val="FUTURO"/>
      <sheetName val="RENACER"/>
      <sheetName val="AMOR Y PAZ"/>
      <sheetName val="META SALUD "/>
      <sheetName val="GMA"/>
      <sheetName val="SIMAG"/>
      <sheetName val="APS"/>
      <sheetName val="C.M.D."/>
      <sheetName val="MONUMENTAL "/>
      <sheetName val="SEMMA"/>
      <sheetName val="Mafre "/>
      <sheetName val="RESUME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">
          <cell r="C19">
            <v>9080621.8599999808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8"/>
  <sheetViews>
    <sheetView tabSelected="1" topLeftCell="C1" workbookViewId="0">
      <selection activeCell="X1" sqref="X1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9.28515625" style="2" customWidth="1"/>
    <col min="5" max="5" width="20.28515625" style="2" hidden="1" customWidth="1"/>
    <col min="6" max="6" width="21.28515625" style="2" hidden="1" customWidth="1"/>
    <col min="7" max="7" width="18.7109375" style="2" hidden="1" customWidth="1"/>
    <col min="8" max="8" width="16" style="2" hidden="1" customWidth="1"/>
    <col min="9" max="9" width="16.85546875" style="2" hidden="1" customWidth="1"/>
    <col min="10" max="10" width="13.7109375" style="2" hidden="1" customWidth="1"/>
    <col min="11" max="12" width="15.28515625" style="2" hidden="1" customWidth="1"/>
    <col min="13" max="13" width="19.85546875" style="2" hidden="1" customWidth="1"/>
    <col min="14" max="14" width="12.42578125" style="2" hidden="1" customWidth="1"/>
    <col min="15" max="15" width="16.28515625" style="39" hidden="1" customWidth="1"/>
    <col min="16" max="16" width="18.7109375" style="2" hidden="1" customWidth="1"/>
    <col min="17" max="17" width="13.7109375" style="2" hidden="1" customWidth="1"/>
    <col min="18" max="18" width="13.85546875" style="2" hidden="1" customWidth="1"/>
    <col min="19" max="19" width="17.7109375" style="2" hidden="1" customWidth="1"/>
    <col min="20" max="21" width="13.85546875" style="2" hidden="1" customWidth="1"/>
    <col min="22" max="22" width="10" style="2" hidden="1" customWidth="1"/>
    <col min="23" max="23" width="13.85546875" style="2" customWidth="1"/>
    <col min="24" max="16384" width="11.42578125" style="3"/>
  </cols>
  <sheetData>
    <row r="2" spans="1:23" x14ac:dyDescent="0.25">
      <c r="O2" s="2"/>
    </row>
    <row r="3" spans="1:23" x14ac:dyDescent="0.25">
      <c r="O3" s="2"/>
    </row>
    <row r="4" spans="1:23" x14ac:dyDescent="0.25">
      <c r="O4" s="2"/>
    </row>
    <row r="5" spans="1:23" x14ac:dyDescent="0.25">
      <c r="O5" s="2"/>
    </row>
    <row r="6" spans="1:23" ht="15.75" x14ac:dyDescent="0.25">
      <c r="C6" s="4" t="str">
        <f>+[1]BC!D5</f>
        <v>Servicio Nacional de Salud</v>
      </c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.75" x14ac:dyDescent="0.25">
      <c r="C7" s="4" t="s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C8" s="4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.75" x14ac:dyDescent="0.25">
      <c r="C9" s="4" t="str">
        <f>+[2]Efectivo!B7</f>
        <v>Del ejercicio terminado Al 31 de agosto del año 2023</v>
      </c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x14ac:dyDescent="0.25">
      <c r="C10" s="4" t="s">
        <v>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.75" x14ac:dyDescent="0.25">
      <c r="C11" s="4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D12" s="6"/>
      <c r="E12" s="6"/>
      <c r="G12" s="6"/>
      <c r="O12" s="2"/>
    </row>
    <row r="13" spans="1:23" x14ac:dyDescent="0.25">
      <c r="E13" s="7">
        <v>2021</v>
      </c>
      <c r="F13" s="7"/>
      <c r="G13" s="7"/>
      <c r="H13" s="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1" customHeight="1" x14ac:dyDescent="0.25">
      <c r="F14" s="9" t="s">
        <v>4</v>
      </c>
      <c r="G14" s="10" t="s">
        <v>5</v>
      </c>
      <c r="H14" s="8" t="s">
        <v>6</v>
      </c>
      <c r="I14" s="8" t="s">
        <v>7</v>
      </c>
      <c r="J14" s="8" t="s">
        <v>8</v>
      </c>
      <c r="K14" s="8" t="s">
        <v>9</v>
      </c>
      <c r="L14" s="8" t="s">
        <v>10</v>
      </c>
      <c r="M14" s="8" t="s">
        <v>11</v>
      </c>
      <c r="N14" s="8" t="s">
        <v>12</v>
      </c>
      <c r="O14" s="8" t="s">
        <v>13</v>
      </c>
      <c r="P14" s="8" t="s">
        <v>14</v>
      </c>
      <c r="Q14" s="8" t="s">
        <v>15</v>
      </c>
      <c r="R14" s="8" t="s">
        <v>4</v>
      </c>
      <c r="S14" s="8" t="s">
        <v>5</v>
      </c>
      <c r="T14" s="8" t="s">
        <v>6</v>
      </c>
      <c r="U14" s="8" t="s">
        <v>7</v>
      </c>
      <c r="V14" s="8" t="s">
        <v>8</v>
      </c>
      <c r="W14" s="8" t="s">
        <v>8</v>
      </c>
    </row>
    <row r="15" spans="1:23" x14ac:dyDescent="0.25">
      <c r="A15" s="1" t="s">
        <v>16</v>
      </c>
      <c r="C15" s="11" t="s">
        <v>17</v>
      </c>
      <c r="D15" s="12"/>
      <c r="E15" s="12"/>
      <c r="F15" s="13"/>
      <c r="G15" s="12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5">
      <c r="C16" s="11" t="s">
        <v>18</v>
      </c>
      <c r="D16" s="12"/>
      <c r="E16" s="12"/>
      <c r="F16" s="3"/>
      <c r="G16" s="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1" t="s">
        <v>19</v>
      </c>
      <c r="D17" s="2" t="s">
        <v>20</v>
      </c>
      <c r="F17" s="15">
        <f>+'[3] Bal Comprobacion Abr'!C10</f>
        <v>6038369.7699999996</v>
      </c>
      <c r="G17" s="15">
        <f>+'[3]Bal Comprobacion Mayo'!C10</f>
        <v>8853117.4499999993</v>
      </c>
      <c r="H17" s="15">
        <f>+'[3]Bal Comprobacion Junio'!C10</f>
        <v>8131336.8600000003</v>
      </c>
      <c r="I17" s="15">
        <f>+'[3]Bal Comprobacion Julio'!C10</f>
        <v>9786222.9500000011</v>
      </c>
      <c r="J17" s="15">
        <f>+'[4]Bal Comprobacion Agosto'!C10</f>
        <v>12499168.91</v>
      </c>
      <c r="K17" s="15">
        <f>+'[4]Bal Comprobacion Septiembre'!C10</f>
        <v>6880777.9800000004</v>
      </c>
      <c r="L17" s="15">
        <f>+'[4]Bal Comprobacion Octubre'!C10</f>
        <v>7999987.1799999997</v>
      </c>
      <c r="M17" s="15">
        <f>+'[4]Bal Comprobacion Noviembre'!C10</f>
        <v>10700224.689999999</v>
      </c>
      <c r="N17" s="15">
        <f>+'[4]Bal Comprobacion Diciembre'!C10</f>
        <v>12181300.399999999</v>
      </c>
      <c r="O17" s="15">
        <f>+'[5]Bal Comprobacion Enero'!C10</f>
        <v>9530060.3000000007</v>
      </c>
      <c r="P17" s="15">
        <f>+'[6]Bal Comprobacion Enero'!C10</f>
        <v>7220510.4299999997</v>
      </c>
      <c r="Q17" s="15">
        <f>+'[7]ANEXO NOTAS '!O19</f>
        <v>7145941.2999999998</v>
      </c>
      <c r="R17" s="15">
        <f>+'[8]ANEXO NOTAS '!O19</f>
        <v>7220770.54</v>
      </c>
      <c r="S17" s="15">
        <f>+'[7]ANEXO NOTAS '!P19</f>
        <v>8339881.3899999997</v>
      </c>
      <c r="T17" s="15">
        <f>+'[7]ANEXO NOTAS '!Q19</f>
        <v>7495750.6699999999</v>
      </c>
      <c r="U17" s="15">
        <f>+'[7]ANEXO NOTAS '!R19</f>
        <v>6142944</v>
      </c>
      <c r="V17" s="15" t="e">
        <f>+'[7]ANEXO NOTAS '!S19</f>
        <v>#REF!</v>
      </c>
      <c r="W17" s="15">
        <f>+[2]Efectivo!C23</f>
        <v>5541366.0100000007</v>
      </c>
    </row>
    <row r="18" spans="1:23" s="19" customFormat="1" x14ac:dyDescent="0.25">
      <c r="A18" s="16" t="s">
        <v>21</v>
      </c>
      <c r="B18" s="17"/>
      <c r="C18" s="17"/>
      <c r="D18" s="2" t="s">
        <v>22</v>
      </c>
      <c r="E18" s="2"/>
      <c r="F18" s="18">
        <f>+'[3] Bal Comprobacion Abr'!C11</f>
        <v>2726697.9199999943</v>
      </c>
      <c r="G18" s="18">
        <f>+'[3]Bal Comprobacion Mayo'!C11</f>
        <v>10017000.289999994</v>
      </c>
      <c r="H18" s="18">
        <f>+'[3]Bal Comprobacion Junio'!C11</f>
        <v>8670349.0199999996</v>
      </c>
      <c r="I18" s="18">
        <f>+'[3]Bal Comprobacion Julio'!C11</f>
        <v>8722552.0700000003</v>
      </c>
      <c r="J18" s="18">
        <f>+'[9]RESUMEN '!$C$19</f>
        <v>9080621.8599999808</v>
      </c>
      <c r="K18" s="18">
        <f>+'[4]Bal Comprobacion Septiembre'!C11</f>
        <v>9611818.0699999779</v>
      </c>
      <c r="L18" s="18">
        <f>+'[4]Bal Comprobacion Octubre'!C11</f>
        <v>14213410.259999976</v>
      </c>
      <c r="M18" s="18">
        <f>+'[4]Bal Comprobacion Noviembre'!C11</f>
        <v>13806156.409999968</v>
      </c>
      <c r="N18" s="18">
        <f>+'[4]Bal Comprobacion Diciembre'!C11</f>
        <v>11814381.922999967</v>
      </c>
      <c r="O18" s="18">
        <f>+'[7]ANEXO NOTAS '!M26</f>
        <v>6803233.2000000002</v>
      </c>
      <c r="P18" s="18">
        <f>+'[7]ANEXO NOTAS '!N26</f>
        <v>8236479.5299999993</v>
      </c>
      <c r="Q18" s="18">
        <f>+'[7]ANEXO NOTAS '!O26</f>
        <v>7436738.2200000007</v>
      </c>
      <c r="R18" s="18">
        <f>+'[8]ANEXO NOTAS '!O26</f>
        <v>7385459.1500000004</v>
      </c>
      <c r="S18" s="18">
        <f>+'[7]ANEXO NOTAS '!P26</f>
        <v>6769953.3000000007</v>
      </c>
      <c r="T18" s="18">
        <f>+'[7]ANEXO NOTAS '!Q26</f>
        <v>6105871.2199999997</v>
      </c>
      <c r="U18" s="18">
        <f>+'[7]ANEXO NOTAS '!R26</f>
        <v>5042737</v>
      </c>
      <c r="V18" s="18" t="e">
        <f>+'[7]ANEXO NOTAS '!S26</f>
        <v>#REF!</v>
      </c>
      <c r="W18" s="18">
        <f>+'[2]Cuenta por Cobrar'!B19</f>
        <v>1529458.07</v>
      </c>
    </row>
    <row r="19" spans="1:23" x14ac:dyDescent="0.25">
      <c r="A19" s="1" t="s">
        <v>23</v>
      </c>
      <c r="D19" s="2" t="s">
        <v>24</v>
      </c>
      <c r="F19" s="20">
        <v>23139458.919999998</v>
      </c>
      <c r="G19" s="20">
        <f>+'[3]Bal Comprobacion Mayo'!C12</f>
        <v>26035133</v>
      </c>
      <c r="H19" s="20">
        <f>+'[3]Bal Comprobacion Junio'!C12</f>
        <v>9071259.5299999993</v>
      </c>
      <c r="I19" s="20">
        <f>+'[3]Bal Comprobacion Julio'!C12</f>
        <v>7639427.29</v>
      </c>
      <c r="J19" s="20">
        <f>+'[4]ANEXO NOTAS '!G33</f>
        <v>7190673.330000001</v>
      </c>
      <c r="K19" s="20">
        <f>+'[4]Bal Comprobacion Septiembre'!C12</f>
        <v>5323163.3100000015</v>
      </c>
      <c r="L19" s="20">
        <f>+'[4]Bal Comprobacion Octubre'!C12</f>
        <v>13329706.239999998</v>
      </c>
      <c r="M19" s="20">
        <f>+'[4]Bal Comprobacion Noviembre'!C12</f>
        <v>20548976.789999999</v>
      </c>
      <c r="N19" s="20">
        <f>+'[4]Bal Comprobacion Diciembre'!C12</f>
        <v>4136532.4899999993</v>
      </c>
      <c r="O19" s="21">
        <f>+'[7]ANEXO NOTAS '!M34</f>
        <v>4524152.2699999996</v>
      </c>
      <c r="P19" s="21">
        <f>+'[7]ANEXO NOTAS '!N34</f>
        <v>2245461.1</v>
      </c>
      <c r="Q19" s="21">
        <f>+'[7]ANEXO NOTAS '!O34</f>
        <v>2245461.1</v>
      </c>
      <c r="R19" s="21">
        <f>+'[8]ANEXO NOTAS '!O34</f>
        <v>2133187</v>
      </c>
      <c r="S19" s="21">
        <f>+'[7]ANEXO NOTAS '!P34</f>
        <v>2245461.1</v>
      </c>
      <c r="T19" s="21">
        <f>+'[7]ANEXO NOTAS '!Q34</f>
        <v>2588635.5699999998</v>
      </c>
      <c r="U19" s="21">
        <f>+'[7]ANEXO NOTAS '!R34</f>
        <v>2588635</v>
      </c>
      <c r="V19" s="21" t="e">
        <f>+'[7]ANEXO NOTAS '!S34</f>
        <v>#REF!</v>
      </c>
      <c r="W19" s="21">
        <f>+[2]Inventario!B18</f>
        <v>14285530</v>
      </c>
    </row>
    <row r="20" spans="1:23" ht="15.75" thickBot="1" x14ac:dyDescent="0.3">
      <c r="C20" s="11" t="s">
        <v>25</v>
      </c>
      <c r="F20" s="22">
        <f>SUM(F14:F19)</f>
        <v>31904526.609999992</v>
      </c>
      <c r="G20" s="22">
        <f>SUM(G14:G19)</f>
        <v>44905250.739999995</v>
      </c>
      <c r="H20" s="22">
        <f t="shared" ref="H20:V20" si="0">SUM(H16:H19)</f>
        <v>25872945.409999996</v>
      </c>
      <c r="I20" s="22">
        <f t="shared" si="0"/>
        <v>26148202.310000002</v>
      </c>
      <c r="J20" s="22">
        <f t="shared" si="0"/>
        <v>28770464.099999983</v>
      </c>
      <c r="K20" s="22">
        <f t="shared" si="0"/>
        <v>21815759.359999981</v>
      </c>
      <c r="L20" s="22">
        <f t="shared" si="0"/>
        <v>35543103.679999977</v>
      </c>
      <c r="M20" s="22">
        <f t="shared" si="0"/>
        <v>45055357.889999971</v>
      </c>
      <c r="N20" s="22">
        <f t="shared" si="0"/>
        <v>28132214.812999964</v>
      </c>
      <c r="O20" s="22">
        <f t="shared" si="0"/>
        <v>20857445.77</v>
      </c>
      <c r="P20" s="22">
        <f t="shared" si="0"/>
        <v>17702451.059999999</v>
      </c>
      <c r="Q20" s="22">
        <f t="shared" si="0"/>
        <v>16828140.620000001</v>
      </c>
      <c r="R20" s="22">
        <f t="shared" si="0"/>
        <v>16739416.690000001</v>
      </c>
      <c r="S20" s="22">
        <f t="shared" si="0"/>
        <v>17355295.790000003</v>
      </c>
      <c r="T20" s="22">
        <f t="shared" si="0"/>
        <v>16190257.460000001</v>
      </c>
      <c r="U20" s="22">
        <f t="shared" si="0"/>
        <v>13774316</v>
      </c>
      <c r="V20" s="22" t="e">
        <f t="shared" si="0"/>
        <v>#REF!</v>
      </c>
      <c r="W20" s="23">
        <f>SUM(W17:W19)</f>
        <v>21356354.080000002</v>
      </c>
    </row>
    <row r="21" spans="1:23" ht="15.75" thickTop="1" x14ac:dyDescent="0.25">
      <c r="C21" s="1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25">
      <c r="C22" s="11" t="s">
        <v>26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s="19" customFormat="1" x14ac:dyDescent="0.25">
      <c r="A23" s="16" t="s">
        <v>27</v>
      </c>
      <c r="B23" s="17"/>
      <c r="C23" s="17"/>
      <c r="D23" s="25" t="s">
        <v>28</v>
      </c>
      <c r="E23" s="25"/>
      <c r="F23" s="18">
        <v>0</v>
      </c>
      <c r="G23" s="18"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>
        <f>+'[7]ANEXO NOTAS '!R53</f>
        <v>7919609.4000000004</v>
      </c>
      <c r="V23" s="18" t="e">
        <f>+'[7]ANEXO NOTAS '!S53</f>
        <v>#REF!</v>
      </c>
      <c r="W23" s="18">
        <f>+'[2]Cuenta por Cobrar a largo plazo'!B19</f>
        <v>7919609.4000000004</v>
      </c>
    </row>
    <row r="24" spans="1:23" ht="15.75" thickBot="1" x14ac:dyDescent="0.3">
      <c r="C24" s="11" t="s">
        <v>29</v>
      </c>
      <c r="F24" s="22">
        <f t="shared" ref="F24:W24" si="1">SUM(F23:F23)</f>
        <v>0</v>
      </c>
      <c r="G24" s="22">
        <f t="shared" si="1"/>
        <v>0</v>
      </c>
      <c r="H24" s="22">
        <f t="shared" si="1"/>
        <v>0</v>
      </c>
      <c r="I24" s="22">
        <f t="shared" si="1"/>
        <v>0</v>
      </c>
      <c r="J24" s="22">
        <f t="shared" si="1"/>
        <v>0</v>
      </c>
      <c r="K24" s="22">
        <f t="shared" si="1"/>
        <v>0</v>
      </c>
      <c r="L24" s="22">
        <f t="shared" si="1"/>
        <v>0</v>
      </c>
      <c r="M24" s="22">
        <f t="shared" si="1"/>
        <v>0</v>
      </c>
      <c r="N24" s="22">
        <f t="shared" si="1"/>
        <v>0</v>
      </c>
      <c r="O24" s="22">
        <f t="shared" si="1"/>
        <v>0</v>
      </c>
      <c r="P24" s="22">
        <f t="shared" si="1"/>
        <v>0</v>
      </c>
      <c r="Q24" s="22">
        <f t="shared" si="1"/>
        <v>0</v>
      </c>
      <c r="R24" s="22">
        <f t="shared" si="1"/>
        <v>0</v>
      </c>
      <c r="S24" s="22">
        <f t="shared" si="1"/>
        <v>0</v>
      </c>
      <c r="T24" s="22">
        <f t="shared" si="1"/>
        <v>0</v>
      </c>
      <c r="U24" s="22">
        <f t="shared" si="1"/>
        <v>7919609.4000000004</v>
      </c>
      <c r="V24" s="22" t="e">
        <f t="shared" si="1"/>
        <v>#REF!</v>
      </c>
      <c r="W24" s="23">
        <f t="shared" si="1"/>
        <v>7919609.4000000004</v>
      </c>
    </row>
    <row r="25" spans="1:23" ht="15.75" thickTop="1" x14ac:dyDescent="0.25">
      <c r="C25" s="11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5.75" thickBot="1" x14ac:dyDescent="0.3">
      <c r="C26" s="11" t="s">
        <v>30</v>
      </c>
      <c r="F26" s="26">
        <f t="shared" ref="F26:V26" si="2">SUM(F24,F20)</f>
        <v>31904526.609999992</v>
      </c>
      <c r="G26" s="26">
        <f t="shared" si="2"/>
        <v>44905250.739999995</v>
      </c>
      <c r="H26" s="26">
        <f t="shared" si="2"/>
        <v>25872945.409999996</v>
      </c>
      <c r="I26" s="26">
        <f t="shared" si="2"/>
        <v>26148202.310000002</v>
      </c>
      <c r="J26" s="26">
        <f t="shared" si="2"/>
        <v>28770464.099999983</v>
      </c>
      <c r="K26" s="26">
        <f t="shared" si="2"/>
        <v>21815759.359999981</v>
      </c>
      <c r="L26" s="26">
        <f t="shared" si="2"/>
        <v>35543103.679999977</v>
      </c>
      <c r="M26" s="26">
        <f t="shared" si="2"/>
        <v>45055357.889999971</v>
      </c>
      <c r="N26" s="26">
        <f t="shared" si="2"/>
        <v>28132214.812999964</v>
      </c>
      <c r="O26" s="26">
        <f t="shared" si="2"/>
        <v>20857445.77</v>
      </c>
      <c r="P26" s="26">
        <f t="shared" si="2"/>
        <v>17702451.059999999</v>
      </c>
      <c r="Q26" s="26">
        <f t="shared" si="2"/>
        <v>16828140.620000001</v>
      </c>
      <c r="R26" s="26">
        <f t="shared" si="2"/>
        <v>16739416.690000001</v>
      </c>
      <c r="S26" s="26">
        <f t="shared" si="2"/>
        <v>17355295.790000003</v>
      </c>
      <c r="T26" s="26">
        <f t="shared" si="2"/>
        <v>16190257.460000001</v>
      </c>
      <c r="U26" s="26">
        <f t="shared" si="2"/>
        <v>21693925.399999999</v>
      </c>
      <c r="V26" s="26" t="e">
        <f t="shared" si="2"/>
        <v>#REF!</v>
      </c>
      <c r="W26" s="26">
        <f>+W20+W24</f>
        <v>29275963.480000004</v>
      </c>
    </row>
    <row r="27" spans="1:23" ht="15.75" thickTop="1" x14ac:dyDescent="0.25">
      <c r="D27" s="2" t="s">
        <v>31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25">
      <c r="C28" s="11" t="s">
        <v>32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C29" s="11" t="s">
        <v>33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23" x14ac:dyDescent="0.25">
      <c r="A30" s="1" t="s">
        <v>34</v>
      </c>
      <c r="D30" s="2" t="s">
        <v>35</v>
      </c>
      <c r="F30" s="21">
        <f>+'[3] Bal Comprobacion Abr'!D18</f>
        <v>13522609.74</v>
      </c>
      <c r="G30" s="21">
        <f>+'[3]Bal Comprobacion Mayo'!D18</f>
        <v>8787960.1899999995</v>
      </c>
      <c r="H30" s="21">
        <f>+'[3]Bal Comprobacion Junio'!D18</f>
        <v>4491687.3</v>
      </c>
      <c r="I30" s="21">
        <f>+'[3]Bal Comprobacion Julio'!D18</f>
        <v>1491762.3900000001</v>
      </c>
      <c r="J30" s="21">
        <f>+'[4]Bal Comprobacion Agosto'!D18</f>
        <v>1255799.3699999999</v>
      </c>
      <c r="K30" s="21">
        <f>+'[4]Bal Comprobacion Septiembre'!D18</f>
        <v>2198503.5500000003</v>
      </c>
      <c r="L30" s="21">
        <f>+'[4]Bal Comprobacion Octubre'!D18</f>
        <v>2368128.9899999998</v>
      </c>
      <c r="M30" s="21">
        <f>+'[4]Bal Comprobacion Noviembre'!D18</f>
        <v>1299288.28</v>
      </c>
      <c r="N30" s="21">
        <f>+'[10]DIDICEMBRE 2021'!$G$89</f>
        <v>3278454.4200000009</v>
      </c>
      <c r="O30" s="21">
        <f>+'[7]ANEXO NOTAS '!M44</f>
        <v>3267495.96</v>
      </c>
      <c r="P30" s="21">
        <f>+'[7]ANEXO NOTAS '!N44</f>
        <v>1570580.9</v>
      </c>
      <c r="Q30" s="21">
        <f>+'[7]ANEXO NOTAS '!O43</f>
        <v>1719061.66</v>
      </c>
      <c r="R30" s="21">
        <f>+'[8]ANEXO NOTAS '!O43</f>
        <v>1719061.66</v>
      </c>
      <c r="S30" s="21">
        <f>+'[7]ANEXO NOTAS '!P43</f>
        <v>1205716.45</v>
      </c>
      <c r="T30" s="21">
        <f>+'[7]ANEXO NOTAS '!Q43</f>
        <v>427797.28</v>
      </c>
      <c r="U30" s="21">
        <f>+'[7]ANEXO NOTAS '!R43</f>
        <v>330223</v>
      </c>
      <c r="V30" s="21" t="e">
        <f>+'[7]ANEXO NOTAS '!S43</f>
        <v>#REF!</v>
      </c>
      <c r="W30" s="21">
        <f>+'[2]CXP Corto plazo'!B13</f>
        <v>510235.77</v>
      </c>
    </row>
    <row r="31" spans="1:23" s="19" customFormat="1" x14ac:dyDescent="0.25">
      <c r="A31" s="16" t="s">
        <v>36</v>
      </c>
      <c r="B31" s="17"/>
      <c r="C31" s="17"/>
      <c r="D31" s="2" t="s">
        <v>37</v>
      </c>
      <c r="E31" s="2"/>
      <c r="F31" s="28">
        <v>0</v>
      </c>
      <c r="G31" s="28">
        <v>0</v>
      </c>
      <c r="H31" s="28"/>
      <c r="I31" s="28"/>
      <c r="J31" s="28"/>
      <c r="K31" s="28"/>
      <c r="L31" s="28"/>
      <c r="M31" s="28"/>
      <c r="N31" s="28"/>
      <c r="O31" s="28">
        <f>+'[7]ANEXO NOTAS '!M39</f>
        <v>0</v>
      </c>
      <c r="P31" s="28">
        <f>+'[7]ANEXO NOTAS '!N39</f>
        <v>2499075</v>
      </c>
      <c r="Q31" s="28">
        <f>+'[7]ANEXO NOTAS '!O39</f>
        <v>2495750.37</v>
      </c>
      <c r="R31" s="28">
        <f>+'[8]ANEXO NOTAS '!O39</f>
        <v>2495750.37</v>
      </c>
      <c r="S31" s="28">
        <f>+'[7]ANEXO NOTAS '!P39</f>
        <v>2495319.0299999998</v>
      </c>
      <c r="T31" s="28">
        <f>+'[7]ANEXO NOTAS '!Q39</f>
        <v>2496354.08</v>
      </c>
      <c r="U31" s="28">
        <f>+'[7]ANEXO NOTAS '!R39</f>
        <v>2494880</v>
      </c>
      <c r="V31" s="28" t="e">
        <f>+'[7]ANEXO NOTAS '!S39</f>
        <v>#REF!</v>
      </c>
      <c r="W31" s="28">
        <f>+'[2]Retenciones y Acum.'!$B$16</f>
        <v>22631.32</v>
      </c>
    </row>
    <row r="32" spans="1:23" s="19" customFormat="1" x14ac:dyDescent="0.25">
      <c r="A32" s="16" t="s">
        <v>38</v>
      </c>
      <c r="B32" s="17"/>
      <c r="C32" s="17"/>
      <c r="D32" s="2" t="s">
        <v>39</v>
      </c>
      <c r="E32" s="2"/>
      <c r="F32" s="29">
        <f>+'[3] Bal Comprobacion Abr'!D34</f>
        <v>3355082.04</v>
      </c>
      <c r="G32" s="29">
        <f>+'[3]Bal Comprobacion Mayo'!C20</f>
        <v>2847347</v>
      </c>
      <c r="H32" s="29">
        <f>+'[3]Bal Comprobacion Junio'!D34</f>
        <v>3141231.1189999999</v>
      </c>
      <c r="I32" s="29">
        <f>+'[3]Bal Comprobacion Julio'!C20</f>
        <v>3726072.6170000001</v>
      </c>
      <c r="J32" s="29">
        <f>+'[4]Bal Comprobacion Agosto'!C20</f>
        <v>2628113.9064999996</v>
      </c>
      <c r="K32" s="29">
        <f>+'[4]Bal Comprobacion Septiembre'!D34</f>
        <v>2011021.33</v>
      </c>
      <c r="L32" s="29">
        <f>+'[4]Bal Comprobacion Octubre'!D28</f>
        <v>1402009.7</v>
      </c>
      <c r="M32" s="29">
        <f>+'[4]Bal Comprobacion Noviembre'!D34</f>
        <v>2011021.33</v>
      </c>
      <c r="N32" s="18">
        <f>+'[4]Bal Comprobacion Diciembre'!D34</f>
        <v>3759866.057</v>
      </c>
      <c r="O32" s="18">
        <f>+'[7]ANEXO NOTAS '!M65</f>
        <v>524610</v>
      </c>
      <c r="P32" s="18">
        <f>+'[7]ANEXO NOTAS '!N65</f>
        <v>6091808</v>
      </c>
      <c r="Q32" s="18">
        <f>+'[7]ANEXO NOTAS '!O65</f>
        <v>6084597.6600000001</v>
      </c>
      <c r="R32" s="18">
        <f>+'[8]ANEXO NOTAS '!O56</f>
        <v>6084597.6600000001</v>
      </c>
      <c r="S32" s="18">
        <f>+'[7]ANEXO NOTAS '!P65</f>
        <v>6084597.6600000001</v>
      </c>
      <c r="T32" s="18">
        <f>+'[7]ANEXO NOTAS '!Q65</f>
        <v>5425535</v>
      </c>
      <c r="U32" s="18">
        <f>+'[7]ANEXO NOTAS '!R65</f>
        <v>5425535</v>
      </c>
      <c r="V32" s="18" t="e">
        <f>+'[7]ANEXO NOTAS '!S65</f>
        <v>#REF!</v>
      </c>
      <c r="W32" s="18">
        <f>+'[2]Benef. Empl x p Corto Plazo'!B16</f>
        <v>919155.31</v>
      </c>
    </row>
    <row r="33" spans="1:23" s="19" customFormat="1" x14ac:dyDescent="0.25">
      <c r="A33" s="16"/>
      <c r="B33" s="17"/>
      <c r="C33" s="17"/>
      <c r="D33" s="2" t="s">
        <v>40</v>
      </c>
      <c r="E33" s="2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>
        <f>+'[2]Total Gasto'!B47</f>
        <v>1362173.6099999999</v>
      </c>
    </row>
    <row r="34" spans="1:23" ht="15.75" thickBot="1" x14ac:dyDescent="0.3">
      <c r="C34" s="11" t="s">
        <v>41</v>
      </c>
      <c r="F34" s="24">
        <f t="shared" ref="F34:V34" si="3">SUM(F30:F32)</f>
        <v>16877691.780000001</v>
      </c>
      <c r="G34" s="24">
        <f t="shared" si="3"/>
        <v>11635307.189999999</v>
      </c>
      <c r="H34" s="24">
        <f t="shared" si="3"/>
        <v>7632918.4189999998</v>
      </c>
      <c r="I34" s="24">
        <f t="shared" si="3"/>
        <v>5217835.0070000002</v>
      </c>
      <c r="J34" s="24">
        <f t="shared" si="3"/>
        <v>3883913.2764999997</v>
      </c>
      <c r="K34" s="24">
        <f t="shared" si="3"/>
        <v>4209524.8800000008</v>
      </c>
      <c r="L34" s="24">
        <f t="shared" si="3"/>
        <v>3770138.6899999995</v>
      </c>
      <c r="M34" s="24">
        <f t="shared" si="3"/>
        <v>3310309.6100000003</v>
      </c>
      <c r="N34" s="24">
        <f t="shared" si="3"/>
        <v>7038320.4770000009</v>
      </c>
      <c r="O34" s="30">
        <f t="shared" si="3"/>
        <v>3792105.96</v>
      </c>
      <c r="P34" s="30">
        <f t="shared" si="3"/>
        <v>10161463.9</v>
      </c>
      <c r="Q34" s="30">
        <f t="shared" si="3"/>
        <v>10299409.690000001</v>
      </c>
      <c r="R34" s="30">
        <f t="shared" si="3"/>
        <v>10299409.690000001</v>
      </c>
      <c r="S34" s="30">
        <f t="shared" si="3"/>
        <v>9785633.1400000006</v>
      </c>
      <c r="T34" s="30">
        <f t="shared" si="3"/>
        <v>8349686.3600000003</v>
      </c>
      <c r="U34" s="30">
        <f t="shared" si="3"/>
        <v>8250638</v>
      </c>
      <c r="V34" s="30" t="e">
        <f t="shared" si="3"/>
        <v>#REF!</v>
      </c>
      <c r="W34" s="23">
        <f>SUM(W30:W33)</f>
        <v>2814196.01</v>
      </c>
    </row>
    <row r="35" spans="1:23" ht="15.75" thickTop="1" x14ac:dyDescent="0.25">
      <c r="C35" s="11"/>
      <c r="F35" s="24"/>
      <c r="G35" s="2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s="19" customFormat="1" x14ac:dyDescent="0.25">
      <c r="A36" s="16"/>
      <c r="B36" s="17"/>
      <c r="C36" s="31" t="s">
        <v>42</v>
      </c>
      <c r="D36" s="17"/>
      <c r="E36" s="17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2"/>
      <c r="Q36" s="32"/>
      <c r="R36" s="32"/>
      <c r="S36" s="32"/>
      <c r="T36" s="32"/>
      <c r="U36" s="32"/>
      <c r="V36" s="32"/>
      <c r="W36" s="32"/>
    </row>
    <row r="37" spans="1:23" s="19" customFormat="1" x14ac:dyDescent="0.25">
      <c r="A37" s="16" t="s">
        <v>43</v>
      </c>
      <c r="B37" s="17"/>
      <c r="C37" s="17"/>
      <c r="D37" s="2" t="s">
        <v>44</v>
      </c>
      <c r="E37" s="2"/>
      <c r="F37" s="28">
        <f>+'[3] Bal Comprobacion Abr'!D21</f>
        <v>19578905.010000002</v>
      </c>
      <c r="G37" s="28">
        <f>+'[3]Bal Comprobacion Mayo'!D21</f>
        <v>18708814.48</v>
      </c>
      <c r="H37" s="28">
        <f>+'[3]Bal Comprobacion Junio'!D21</f>
        <v>17827222.579999998</v>
      </c>
      <c r="I37" s="28">
        <v>16047280.619999997</v>
      </c>
      <c r="J37" s="28">
        <f>+'[4]Bal Comprobacion Agosto'!D21</f>
        <v>14191537.369999997</v>
      </c>
      <c r="K37" s="28">
        <f>+'[4]Bal Comprobacion Septiembre'!D21</f>
        <v>13823934.869999999</v>
      </c>
      <c r="L37" s="28">
        <f>+'[4]Bal Comprobacion Octubre'!D21</f>
        <v>14580400.019999977</v>
      </c>
      <c r="M37" s="28">
        <f>+'[4]Bal Comprobacion Noviembre'!D21</f>
        <v>13750297.869999999</v>
      </c>
      <c r="N37" s="28">
        <f>+'[10]DIDICEMBRE 2021'!$F$89</f>
        <v>13031642.02</v>
      </c>
      <c r="O37" s="18">
        <f>+'[5]Bal Comprobacion Enero'!D21</f>
        <v>14713227.019999998</v>
      </c>
      <c r="P37" s="28">
        <f>+'[6]Bal Comprobacion Enero'!D21</f>
        <v>11884059.039999999</v>
      </c>
      <c r="Q37" s="28">
        <v>10945850.83</v>
      </c>
      <c r="R37" s="28"/>
      <c r="S37" s="28"/>
      <c r="T37" s="28"/>
      <c r="U37" s="28">
        <f>+'[7]ANEXO NOTAS '!R48</f>
        <v>2807325.04</v>
      </c>
      <c r="V37" s="28" t="e">
        <f>+'[7]ANEXO NOTAS '!S48</f>
        <v>#REF!</v>
      </c>
      <c r="W37" s="28">
        <f>+'[2]CXP Largo Plazo'!B15</f>
        <v>2533815.7000000002</v>
      </c>
    </row>
    <row r="38" spans="1:23" s="19" customFormat="1" x14ac:dyDescent="0.25">
      <c r="A38" s="16"/>
      <c r="B38" s="17"/>
      <c r="C38" s="31" t="s">
        <v>45</v>
      </c>
      <c r="D38" s="17"/>
      <c r="E38" s="17"/>
      <c r="F38" s="22" t="e">
        <f>+F37+#REF!</f>
        <v>#REF!</v>
      </c>
      <c r="G38" s="22" t="e">
        <f>+G37+#REF!</f>
        <v>#REF!</v>
      </c>
      <c r="H38" s="22" t="e">
        <f>+H37+#REF!</f>
        <v>#REF!</v>
      </c>
      <c r="I38" s="22" t="e">
        <f>+I37+#REF!</f>
        <v>#REF!</v>
      </c>
      <c r="J38" s="22" t="e">
        <f>+J37+#REF!</f>
        <v>#REF!</v>
      </c>
      <c r="K38" s="22" t="e">
        <f>+K37+#REF!</f>
        <v>#REF!</v>
      </c>
      <c r="L38" s="22" t="e">
        <f>+L37+#REF!</f>
        <v>#REF!</v>
      </c>
      <c r="M38" s="22" t="e">
        <f>+M37+#REF!</f>
        <v>#REF!</v>
      </c>
      <c r="N38" s="22" t="e">
        <f>+N37+#REF!</f>
        <v>#REF!</v>
      </c>
      <c r="O38" s="22" t="e">
        <f>+O37+#REF!</f>
        <v>#REF!</v>
      </c>
      <c r="P38" s="22" t="e">
        <f>+P37+#REF!</f>
        <v>#REF!</v>
      </c>
      <c r="Q38" s="22" t="e">
        <f>+Q37+#REF!</f>
        <v>#REF!</v>
      </c>
      <c r="R38" s="22" t="e">
        <f>+R37+#REF!</f>
        <v>#REF!</v>
      </c>
      <c r="S38" s="22" t="e">
        <f>+S37+#REF!</f>
        <v>#REF!</v>
      </c>
      <c r="T38" s="22" t="e">
        <f>+T37+#REF!</f>
        <v>#REF!</v>
      </c>
      <c r="U38" s="22" t="e">
        <f>+U37+#REF!</f>
        <v>#REF!</v>
      </c>
      <c r="V38" s="22" t="e">
        <f>+V37+#REF!</f>
        <v>#REF!</v>
      </c>
      <c r="W38" s="22"/>
    </row>
    <row r="39" spans="1:23" ht="15.75" thickBot="1" x14ac:dyDescent="0.3">
      <c r="C39" s="11" t="s">
        <v>46</v>
      </c>
      <c r="F39" s="30" t="e">
        <f>+F34+F38</f>
        <v>#REF!</v>
      </c>
      <c r="G39" s="30" t="e">
        <f>+G34+G38</f>
        <v>#REF!</v>
      </c>
      <c r="H39" s="22" t="e">
        <f t="shared" ref="H39:W39" si="4">SUM(H34,H38)</f>
        <v>#REF!</v>
      </c>
      <c r="I39" s="22" t="e">
        <f t="shared" si="4"/>
        <v>#REF!</v>
      </c>
      <c r="J39" s="22" t="e">
        <f t="shared" si="4"/>
        <v>#REF!</v>
      </c>
      <c r="K39" s="22" t="e">
        <f t="shared" si="4"/>
        <v>#REF!</v>
      </c>
      <c r="L39" s="22" t="e">
        <f t="shared" si="4"/>
        <v>#REF!</v>
      </c>
      <c r="M39" s="22" t="e">
        <f t="shared" si="4"/>
        <v>#REF!</v>
      </c>
      <c r="N39" s="22" t="e">
        <f t="shared" si="4"/>
        <v>#REF!</v>
      </c>
      <c r="O39" s="22" t="e">
        <f t="shared" si="4"/>
        <v>#REF!</v>
      </c>
      <c r="P39" s="22" t="e">
        <f t="shared" si="4"/>
        <v>#REF!</v>
      </c>
      <c r="Q39" s="22" t="e">
        <f t="shared" si="4"/>
        <v>#REF!</v>
      </c>
      <c r="R39" s="22" t="e">
        <f t="shared" si="4"/>
        <v>#REF!</v>
      </c>
      <c r="S39" s="22" t="e">
        <f t="shared" si="4"/>
        <v>#REF!</v>
      </c>
      <c r="T39" s="22" t="e">
        <f t="shared" si="4"/>
        <v>#REF!</v>
      </c>
      <c r="U39" s="22" t="e">
        <f t="shared" si="4"/>
        <v>#REF!</v>
      </c>
      <c r="V39" s="22" t="e">
        <f t="shared" si="4"/>
        <v>#REF!</v>
      </c>
      <c r="W39" s="23">
        <f t="shared" si="4"/>
        <v>2814196.01</v>
      </c>
    </row>
    <row r="40" spans="1:23" ht="15.75" thickTop="1" x14ac:dyDescent="0.25">
      <c r="C40" s="1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x14ac:dyDescent="0.25">
      <c r="C41" s="11" t="s">
        <v>47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s="19" customFormat="1" x14ac:dyDescent="0.25">
      <c r="A42" s="16" t="s">
        <v>48</v>
      </c>
      <c r="B42" s="17"/>
      <c r="C42" s="31"/>
      <c r="D42" s="2" t="s">
        <v>49</v>
      </c>
      <c r="E42" s="2"/>
      <c r="F42" s="28">
        <f>+'[11]Balanza Comprobacion'!D23</f>
        <v>0</v>
      </c>
      <c r="G42" s="28">
        <f>+'[11]Balanza Comprobacion'!C23</f>
        <v>0</v>
      </c>
      <c r="H42" s="28"/>
      <c r="I42" s="28"/>
      <c r="J42" s="28"/>
      <c r="K42" s="28"/>
      <c r="L42" s="28"/>
      <c r="M42" s="28"/>
      <c r="N42" s="28"/>
      <c r="O42" s="18"/>
      <c r="P42" s="18"/>
      <c r="Q42" s="18"/>
      <c r="R42" s="18"/>
      <c r="S42" s="18"/>
      <c r="T42" s="18"/>
      <c r="U42" s="18"/>
      <c r="V42" s="18"/>
      <c r="W42" s="18"/>
    </row>
    <row r="43" spans="1:23" s="19" customFormat="1" x14ac:dyDescent="0.25">
      <c r="A43" s="16" t="s">
        <v>50</v>
      </c>
      <c r="B43" s="17"/>
      <c r="C43" s="17"/>
      <c r="D43" s="2" t="s">
        <v>51</v>
      </c>
      <c r="E43" s="2"/>
      <c r="F43" s="28"/>
      <c r="G43" s="28"/>
      <c r="H43" s="28"/>
      <c r="I43" s="28"/>
      <c r="J43" s="28"/>
      <c r="K43" s="28"/>
      <c r="L43" s="28"/>
      <c r="M43" s="28"/>
      <c r="N43" s="28"/>
      <c r="O43" s="18">
        <v>5814968</v>
      </c>
      <c r="P43" s="18">
        <v>785489</v>
      </c>
      <c r="Q43" s="18"/>
      <c r="R43" s="18">
        <v>4427410</v>
      </c>
      <c r="S43" s="18">
        <v>7758677</v>
      </c>
      <c r="T43" s="18">
        <v>7602992</v>
      </c>
      <c r="U43" s="18">
        <v>9794259</v>
      </c>
      <c r="V43" s="18">
        <v>10124180</v>
      </c>
      <c r="W43" s="18">
        <v>3531314</v>
      </c>
    </row>
    <row r="44" spans="1:23" x14ac:dyDescent="0.25">
      <c r="A44" s="1" t="s">
        <v>52</v>
      </c>
      <c r="D44" s="2" t="s">
        <v>53</v>
      </c>
      <c r="F44" s="15"/>
      <c r="G44" s="15"/>
      <c r="H44" s="15"/>
      <c r="I44" s="15"/>
      <c r="J44" s="15"/>
      <c r="K44" s="15"/>
      <c r="L44" s="15"/>
      <c r="M44" s="15"/>
      <c r="N44" s="15"/>
      <c r="O44" s="21"/>
      <c r="P44" s="21"/>
      <c r="Q44" s="21"/>
      <c r="R44" s="21"/>
      <c r="S44" s="21"/>
      <c r="T44" s="21"/>
      <c r="U44" s="21"/>
      <c r="V44" s="21"/>
      <c r="W44" s="21">
        <f>+'[2]ERF SRS'!F33</f>
        <v>4229192.4000000004</v>
      </c>
    </row>
    <row r="45" spans="1:23" x14ac:dyDescent="0.25">
      <c r="A45" s="1" t="s">
        <v>54</v>
      </c>
      <c r="D45" s="2" t="s">
        <v>55</v>
      </c>
      <c r="F45" s="20"/>
      <c r="G45" s="20"/>
      <c r="H45" s="20"/>
      <c r="I45" s="20"/>
      <c r="J45" s="20"/>
      <c r="K45" s="20"/>
      <c r="L45" s="20"/>
      <c r="M45" s="20"/>
      <c r="N45" s="21"/>
      <c r="O45" s="21"/>
      <c r="P45" s="21"/>
      <c r="Q45" s="21">
        <v>-4206693</v>
      </c>
      <c r="R45" s="21"/>
      <c r="S45" s="21"/>
      <c r="T45" s="21"/>
      <c r="U45" s="21"/>
      <c r="V45" s="21"/>
      <c r="W45" s="21">
        <v>18701261</v>
      </c>
    </row>
    <row r="46" spans="1:23" s="19" customFormat="1" x14ac:dyDescent="0.25">
      <c r="A46" s="16" t="s">
        <v>56</v>
      </c>
      <c r="B46" s="17"/>
      <c r="C46" s="17"/>
      <c r="D46" s="2" t="s">
        <v>57</v>
      </c>
      <c r="E46" s="2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x14ac:dyDescent="0.25">
      <c r="C47" s="11" t="s">
        <v>58</v>
      </c>
      <c r="F47" s="22">
        <f>+F42+F44+F45</f>
        <v>0</v>
      </c>
      <c r="G47" s="22">
        <f>+G42+G44+G45</f>
        <v>0</v>
      </c>
      <c r="H47" s="22"/>
      <c r="I47" s="22"/>
      <c r="J47" s="22"/>
      <c r="K47" s="22"/>
      <c r="L47" s="22"/>
      <c r="M47" s="22"/>
      <c r="N47" s="24"/>
      <c r="O47" s="24">
        <f>+O43+O45</f>
        <v>5814968</v>
      </c>
      <c r="P47" s="24">
        <f t="shared" ref="P47:U47" si="5">SUM(P42:P46)</f>
        <v>785489</v>
      </c>
      <c r="Q47" s="24">
        <f t="shared" si="5"/>
        <v>-4206693</v>
      </c>
      <c r="R47" s="24">
        <f t="shared" si="5"/>
        <v>4427410</v>
      </c>
      <c r="S47" s="24">
        <f t="shared" si="5"/>
        <v>7758677</v>
      </c>
      <c r="T47" s="24">
        <f t="shared" si="5"/>
        <v>7602992</v>
      </c>
      <c r="U47" s="24">
        <f t="shared" si="5"/>
        <v>9794259</v>
      </c>
      <c r="V47" s="24">
        <f t="shared" ref="V47:W47" si="6">SUM(V42:V46)</f>
        <v>10124180</v>
      </c>
      <c r="W47" s="24">
        <f t="shared" si="6"/>
        <v>26461767.399999999</v>
      </c>
    </row>
    <row r="48" spans="1:23" x14ac:dyDescent="0.25">
      <c r="C48" s="11"/>
      <c r="F48" s="14"/>
      <c r="G48" s="14"/>
      <c r="H48" s="14"/>
      <c r="I48" s="14"/>
      <c r="J48" s="14"/>
      <c r="K48" s="14"/>
      <c r="L48" s="14"/>
      <c r="M48" s="14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3:23" ht="15.75" thickBot="1" x14ac:dyDescent="0.3">
      <c r="C49" s="11" t="s">
        <v>59</v>
      </c>
      <c r="F49" s="26" t="e">
        <f t="shared" ref="F49:O49" si="7">+F39+F47</f>
        <v>#REF!</v>
      </c>
      <c r="G49" s="26" t="e">
        <f t="shared" si="7"/>
        <v>#REF!</v>
      </c>
      <c r="H49" s="26" t="e">
        <f t="shared" si="7"/>
        <v>#REF!</v>
      </c>
      <c r="I49" s="26" t="e">
        <f t="shared" si="7"/>
        <v>#REF!</v>
      </c>
      <c r="J49" s="26" t="e">
        <f t="shared" si="7"/>
        <v>#REF!</v>
      </c>
      <c r="K49" s="26" t="e">
        <f t="shared" si="7"/>
        <v>#REF!</v>
      </c>
      <c r="L49" s="26" t="e">
        <f t="shared" si="7"/>
        <v>#REF!</v>
      </c>
      <c r="M49" s="26" t="e">
        <f t="shared" si="7"/>
        <v>#REF!</v>
      </c>
      <c r="N49" s="26" t="e">
        <f t="shared" si="7"/>
        <v>#REF!</v>
      </c>
      <c r="O49" s="23" t="e">
        <f t="shared" si="7"/>
        <v>#REF!</v>
      </c>
      <c r="P49" s="23" t="e">
        <f t="shared" ref="P49:W49" si="8">+P34+P38+P47</f>
        <v>#REF!</v>
      </c>
      <c r="Q49" s="23" t="e">
        <f t="shared" si="8"/>
        <v>#REF!</v>
      </c>
      <c r="R49" s="23" t="e">
        <f t="shared" si="8"/>
        <v>#REF!</v>
      </c>
      <c r="S49" s="23" t="e">
        <f t="shared" si="8"/>
        <v>#REF!</v>
      </c>
      <c r="T49" s="23" t="e">
        <f t="shared" si="8"/>
        <v>#REF!</v>
      </c>
      <c r="U49" s="23" t="e">
        <f t="shared" si="8"/>
        <v>#REF!</v>
      </c>
      <c r="V49" s="23" t="e">
        <f t="shared" si="8"/>
        <v>#REF!</v>
      </c>
      <c r="W49" s="23">
        <f t="shared" si="8"/>
        <v>29275963.409999996</v>
      </c>
    </row>
    <row r="50" spans="3:23" ht="15.75" thickTop="1" x14ac:dyDescent="0.25">
      <c r="C50" s="11"/>
      <c r="F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3:23" x14ac:dyDescent="0.25">
      <c r="F51" s="15"/>
      <c r="H51" s="15"/>
      <c r="I51" s="15"/>
      <c r="J51" s="15"/>
      <c r="K51" s="15"/>
      <c r="L51" s="15"/>
      <c r="M51" s="15"/>
      <c r="N51" s="15"/>
      <c r="O51" s="15" t="e">
        <f t="shared" ref="O51:W51" si="9">+O26-O49</f>
        <v>#REF!</v>
      </c>
      <c r="P51" s="15" t="e">
        <f t="shared" si="9"/>
        <v>#REF!</v>
      </c>
      <c r="Q51" s="15" t="e">
        <f t="shared" si="9"/>
        <v>#REF!</v>
      </c>
      <c r="R51" s="15" t="e">
        <f t="shared" si="9"/>
        <v>#REF!</v>
      </c>
      <c r="S51" s="15" t="e">
        <f t="shared" si="9"/>
        <v>#REF!</v>
      </c>
      <c r="T51" s="15" t="e">
        <f t="shared" si="9"/>
        <v>#REF!</v>
      </c>
      <c r="U51" s="15" t="e">
        <f t="shared" si="9"/>
        <v>#REF!</v>
      </c>
      <c r="V51" s="15" t="e">
        <f t="shared" si="9"/>
        <v>#REF!</v>
      </c>
      <c r="W51" s="15">
        <f t="shared" si="9"/>
        <v>7.0000007748603821E-2</v>
      </c>
    </row>
    <row r="52" spans="3:23" x14ac:dyDescent="0.25">
      <c r="O52" s="2"/>
    </row>
    <row r="53" spans="3:23" x14ac:dyDescent="0.25">
      <c r="D53" s="11"/>
      <c r="E53" s="11"/>
      <c r="G53" s="11"/>
      <c r="O53" s="2"/>
    </row>
    <row r="54" spans="3:23" x14ac:dyDescent="0.25">
      <c r="D54" s="35" t="s">
        <v>60</v>
      </c>
      <c r="F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  <row r="56" spans="3:23" x14ac:dyDescent="0.25">
      <c r="F56" s="36"/>
      <c r="H56" s="36"/>
      <c r="I56" s="36"/>
      <c r="J56" s="36"/>
      <c r="K56" s="36"/>
      <c r="L56" s="36"/>
      <c r="M56" s="36"/>
      <c r="N56" s="36"/>
      <c r="O56" s="37"/>
      <c r="P56" s="36"/>
      <c r="Q56" s="36"/>
      <c r="R56" s="36"/>
      <c r="S56" s="36"/>
      <c r="T56" s="36"/>
      <c r="U56" s="36"/>
      <c r="V56" s="36"/>
      <c r="W56" s="36"/>
    </row>
    <row r="58" spans="3:23" x14ac:dyDescent="0.25">
      <c r="F58" s="36"/>
      <c r="H58" s="15"/>
      <c r="I58" s="15"/>
      <c r="J58" s="15"/>
      <c r="K58" s="15"/>
      <c r="L58" s="15"/>
      <c r="M58" s="15"/>
      <c r="N58" s="15"/>
      <c r="O58" s="38"/>
      <c r="P58" s="15"/>
      <c r="Q58" s="15"/>
      <c r="R58" s="15"/>
      <c r="S58" s="15"/>
      <c r="T58" s="15"/>
      <c r="U58" s="15"/>
      <c r="V58" s="15"/>
      <c r="W58" s="15"/>
    </row>
  </sheetData>
  <mergeCells count="7">
    <mergeCell ref="E13:H13"/>
    <mergeCell ref="C6:M6"/>
    <mergeCell ref="C7:M7"/>
    <mergeCell ref="C8:M8"/>
    <mergeCell ref="C9:M9"/>
    <mergeCell ref="C10:M10"/>
    <mergeCell ref="C11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2023-09-18T20:09:54Z</dcterms:created>
  <dcterms:modified xsi:type="dcterms:W3CDTF">2023-09-18T20:13:50Z</dcterms:modified>
</cp:coreProperties>
</file>